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740" windowHeight="13170" activeTab="0"/>
  </bookViews>
  <sheets>
    <sheet name="Доходы" sheetId="1" r:id="rId1"/>
    <sheet name="Расходы" sheetId="2" r:id="rId2"/>
    <sheet name="Источники" sheetId="3" r:id="rId3"/>
  </sheets>
  <definedNames>
    <definedName name="_xlnm._FilterDatabase" localSheetId="0" hidden="1">'Доходы'!$A$15:$M$404</definedName>
    <definedName name="_xlnm._FilterDatabase" localSheetId="1" hidden="1">'Расходы'!$A$5:$G$2183</definedName>
    <definedName name="_xlnm.Print_Titles" localSheetId="0">'Доходы'!$15:$15</definedName>
    <definedName name="_xlnm.Print_Titles" localSheetId="1">'Расходы'!$5:$5</definedName>
    <definedName name="_xlnm.Print_Area" localSheetId="0">'Доходы'!$A$1:$M$404</definedName>
    <definedName name="_xlnm.Print_Area" localSheetId="2">'Источники'!$A$1:$M$55</definedName>
    <definedName name="_xlnm.Print_Area" localSheetId="1">'Расходы'!$A$1:$F$2183</definedName>
  </definedNames>
  <calcPr fullCalcOnLoad="1"/>
</workbook>
</file>

<file path=xl/sharedStrings.xml><?xml version="1.0" encoding="utf-8"?>
<sst xmlns="http://schemas.openxmlformats.org/spreadsheetml/2006/main" count="8564" uniqueCount="3095">
  <si>
    <t>Софинансирование расходов на оцифровку (перевод в электронный формат программного комплекса «Архивный фонд») описей дел, предусмотренных государственной программой Красноярского края «Развитие культуры» на 2014-2016 годы за счет средств районного бюджета</t>
  </si>
  <si>
    <t>Уплата налога на имущество организаций и земельного налога</t>
  </si>
  <si>
    <t>Расходы на оцифровку (перевод в электронный формат ПК «Архивный фонд») описей дел муниципальных архивов края</t>
  </si>
  <si>
    <t>Расходы на выполнение государственных полномочий по созданию и обеспечению деятельности административных комиссий</t>
  </si>
  <si>
    <t>Осуществление первичного воинского учета на территориях, где отсутствуют военные комиссариаты</t>
  </si>
  <si>
    <t>Расходы на выполнение отдельных государственных полномочий по решению вопросов поддержки сельскохозяйственного производства</t>
  </si>
  <si>
    <t>Предоставление субсидий предприятиям воздушного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</si>
  <si>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274.1003.0200531.321.000</t>
  </si>
  <si>
    <t>274.1003.0200531.321.262</t>
  </si>
  <si>
    <t>274.1003.0207554.000.000</t>
  </si>
  <si>
    <t>274.1003.0207554.300.000</t>
  </si>
  <si>
    <t>274.1003.0207554.320.000</t>
  </si>
  <si>
    <t>274.1003.0207554.321.000</t>
  </si>
  <si>
    <t>274.1003.0207554.321.262</t>
  </si>
  <si>
    <t>274.1003.0207554.600.000</t>
  </si>
  <si>
    <t>274.1003.0207554.610.000</t>
  </si>
  <si>
    <t>274.1003.0207554.612.000</t>
  </si>
  <si>
    <t>274.1003.0207554.612.241</t>
  </si>
  <si>
    <t>274.1003.0600000.000.000</t>
  </si>
  <si>
    <t>274.1003.0620000.000.000</t>
  </si>
  <si>
    <t>274.1003.0620275.000.000</t>
  </si>
  <si>
    <t>274.1003.0620275.300.000</t>
  </si>
  <si>
    <t>274.1003.0620275.320.000</t>
  </si>
  <si>
    <t>274.1003.0620275.323.000</t>
  </si>
  <si>
    <t>274.1003.0620275.323.222</t>
  </si>
  <si>
    <t>274.1003.1100000.000.000</t>
  </si>
  <si>
    <t>274.1003.1107527.000.000</t>
  </si>
  <si>
    <t>274.1003.1107527.300.000</t>
  </si>
  <si>
    <t>274.1003.1107527.320.000</t>
  </si>
  <si>
    <t>274.1003.1107527.321.000</t>
  </si>
  <si>
    <t>274.1003.1107527.321.262</t>
  </si>
  <si>
    <t>274.1003.1107527.323.000</t>
  </si>
  <si>
    <t>274.1003.1107527.323.226</t>
  </si>
  <si>
    <t>274.1003.1107527.360.000</t>
  </si>
  <si>
    <t>274.1003.1107527.360.290</t>
  </si>
  <si>
    <t>274.1003.1107529.000.000</t>
  </si>
  <si>
    <t>274.1003.1107529.200.000</t>
  </si>
  <si>
    <t>274.1003.1107529.240.000</t>
  </si>
  <si>
    <t>274.1003.1107529.244.000</t>
  </si>
  <si>
    <t>274.1003.1107529.244.222</t>
  </si>
  <si>
    <t>274.1004.0000000.000.000</t>
  </si>
  <si>
    <t>274.1004.0200000.000.000</t>
  </si>
  <si>
    <t>274.1004.0205082.000.000</t>
  </si>
  <si>
    <t>274.1004.0205082.200.000</t>
  </si>
  <si>
    <t>274.1004.0205082.240.000</t>
  </si>
  <si>
    <t>274.1004.0205082.244.000</t>
  </si>
  <si>
    <t>274.1004.0205082.244.310</t>
  </si>
  <si>
    <t>274.1004.0207587.000.000</t>
  </si>
  <si>
    <t>274.1004.0207587.200.000</t>
  </si>
  <si>
    <t>274.1004.0207587.240.000</t>
  </si>
  <si>
    <t>274.1004.0207587.244.000</t>
  </si>
  <si>
    <t>274.1004.0207587.244.310</t>
  </si>
  <si>
    <t>278.0000.0000000.000.000</t>
  </si>
  <si>
    <t>278.0300.0000000.000.000</t>
  </si>
  <si>
    <t>278.0309.0000000.000.000</t>
  </si>
  <si>
    <t>278.0309.0100000.000.000</t>
  </si>
  <si>
    <t>278.0309.0100106.000.000</t>
  </si>
  <si>
    <t>278.0309.0100106.100.000</t>
  </si>
  <si>
    <t>278.0309.0100106.120.000</t>
  </si>
  <si>
    <t>278.0309.0100106.121.000</t>
  </si>
  <si>
    <t>278.0309.0100106.121.211</t>
  </si>
  <si>
    <t>278.0309.0100106.121.213</t>
  </si>
  <si>
    <t>278.0309.0100106.122.000</t>
  </si>
  <si>
    <t>278.0309.0100106.122.212</t>
  </si>
  <si>
    <t>278.0309.0100106.122.222</t>
  </si>
  <si>
    <t>278.0309.0100106.122.226</t>
  </si>
  <si>
    <t>278.0309.0100106.200.000</t>
  </si>
  <si>
    <t>278.0309.0100106.240.000</t>
  </si>
  <si>
    <t>278.0309.0100106.244.000</t>
  </si>
  <si>
    <t>278.0309.0100106.244.221</t>
  </si>
  <si>
    <t>278.0309.0100106.244.222</t>
  </si>
  <si>
    <t>278.0309.0100106.244.223</t>
  </si>
  <si>
    <t>278.0309.0100106.244.225</t>
  </si>
  <si>
    <t>278.0309.0100106.244.226</t>
  </si>
  <si>
    <t>278.0309.0100106.244.290</t>
  </si>
  <si>
    <t>278.0309.0100106.244.310</t>
  </si>
  <si>
    <t>278.0309.0100106.244.340</t>
  </si>
  <si>
    <t>274.0709.0000000.000.000</t>
  </si>
  <si>
    <t>274.0709.0200000.000.000</t>
  </si>
  <si>
    <t>274.0709.0200106.000.000</t>
  </si>
  <si>
    <t>274.0709.0200106.100.000</t>
  </si>
  <si>
    <t>274.0709.0200106.120.000</t>
  </si>
  <si>
    <t>274.0709.0200106.121.000</t>
  </si>
  <si>
    <t>274.0709.0200106.121.211</t>
  </si>
  <si>
    <t>274.0709.0200106.121.213</t>
  </si>
  <si>
    <t>274.0709.0200106.122.000</t>
  </si>
  <si>
    <t>274.0709.0200106.122.212</t>
  </si>
  <si>
    <t>274.0709.0200106.122.222</t>
  </si>
  <si>
    <t>274.0709.0200106.122.226</t>
  </si>
  <si>
    <t>274.0709.0200106.200.000</t>
  </si>
  <si>
    <t>274.0709.0200106.240.000</t>
  </si>
  <si>
    <t>274.0709.0200106.243.000</t>
  </si>
  <si>
    <t>274.0709.0200106.243.225</t>
  </si>
  <si>
    <t>274.0709.0200106.244.000</t>
  </si>
  <si>
    <t>274.0709.0200106.244.221</t>
  </si>
  <si>
    <t>274.0709.0200106.244.222</t>
  </si>
  <si>
    <t>274.0709.0200106.244.223</t>
  </si>
  <si>
    <t>274.0709.0200106.244.224</t>
  </si>
  <si>
    <t>274.0709.0200106.244.225</t>
  </si>
  <si>
    <t>274.0709.0200106.244.226</t>
  </si>
  <si>
    <t>274.0709.0200106.244.310</t>
  </si>
  <si>
    <t>274.0709.0200106.244.340</t>
  </si>
  <si>
    <t>274.0709.0200106.800.000</t>
  </si>
  <si>
    <t>274.0709.0200107.000.000</t>
  </si>
  <si>
    <t>274.0709.0200107.100.000</t>
  </si>
  <si>
    <t>274.0709.0200107.120.000</t>
  </si>
  <si>
    <t>274.0709.0200107.121.000</t>
  </si>
  <si>
    <t>274.0709.0200107.121.211</t>
  </si>
  <si>
    <t>274.0709.0200107.121.213</t>
  </si>
  <si>
    <t>274.0709.0200205.000.000</t>
  </si>
  <si>
    <t>274.0709.0200205.100.000</t>
  </si>
  <si>
    <t>274.0709.0200205.110.000</t>
  </si>
  <si>
    <t>274.0709.0200205.111.000</t>
  </si>
  <si>
    <t>274.0709.0200205.111.211</t>
  </si>
  <si>
    <t>274.0709.0200205.111.213</t>
  </si>
  <si>
    <t>274.0709.0200205.112.000</t>
  </si>
  <si>
    <t>274.0709.0200205.112.212</t>
  </si>
  <si>
    <t>274.0709.0200205.112.222</t>
  </si>
  <si>
    <t>274.0709.0200205.112.226</t>
  </si>
  <si>
    <t>274.0709.0200205.200.000</t>
  </si>
  <si>
    <t>274.0709.0200205.240.000</t>
  </si>
  <si>
    <t>274.0709.0200205.243.000</t>
  </si>
  <si>
    <t>274.0709.0200205.243.225</t>
  </si>
  <si>
    <t>274.0709.0200205.244.000</t>
  </si>
  <si>
    <t>274.0709.0200205.244.221</t>
  </si>
  <si>
    <t>274.0709.0200205.244.222</t>
  </si>
  <si>
    <t>274.0709.0200205.244.223</t>
  </si>
  <si>
    <t>274.0709.0200205.244.225</t>
  </si>
  <si>
    <t>274.0709.0200205.244.226</t>
  </si>
  <si>
    <t>274.0709.0200205.244.290</t>
  </si>
  <si>
    <t>274.0709.0200205.244.310</t>
  </si>
  <si>
    <t>274.0709.0200205.244.340</t>
  </si>
  <si>
    <t>274.0709.0200205.800.000</t>
  </si>
  <si>
    <t>274.0709.0200205.850.000</t>
  </si>
  <si>
    <t>274.0709.0200205.852.000</t>
  </si>
  <si>
    <t>274.0709.0200205.852.290</t>
  </si>
  <si>
    <t>274.0709.0207552.000.000</t>
  </si>
  <si>
    <t>274.0709.0207552.100.000</t>
  </si>
  <si>
    <t>274.0709.0207552.120.000</t>
  </si>
  <si>
    <t>274.0709.0207552.121.000</t>
  </si>
  <si>
    <t>274.0709.0207552.121.211</t>
  </si>
  <si>
    <t>274.0709.0207552.121.213</t>
  </si>
  <si>
    <t>274.0709.0207552.122.000</t>
  </si>
  <si>
    <t>274.0709.0207552.122.212</t>
  </si>
  <si>
    <t>274.0709.0207552.122.222</t>
  </si>
  <si>
    <t>274.0709.0207552.122.226</t>
  </si>
  <si>
    <t>274.0709.0207552.200.000</t>
  </si>
  <si>
    <t>274.0709.0207552.240.000</t>
  </si>
  <si>
    <t>274.0709.0207552.244.000</t>
  </si>
  <si>
    <t>274.0709.0207552.244.221</t>
  </si>
  <si>
    <t>274.0709.0207552.244.222</t>
  </si>
  <si>
    <t>274.0709.0207552.244.224</t>
  </si>
  <si>
    <t>274.0709.0207552.244.225</t>
  </si>
  <si>
    <t>274.0709.0207552.244.226</t>
  </si>
  <si>
    <t>274.0709.0207552.244.310</t>
  </si>
  <si>
    <t>274.0709.0207552.244.340</t>
  </si>
  <si>
    <t>274.0709.0800000.000.000</t>
  </si>
  <si>
    <t>274.0709.0810000.000.000</t>
  </si>
  <si>
    <t>274.0709.0810892.000.000</t>
  </si>
  <si>
    <t>274.0709.0810892.200.000</t>
  </si>
  <si>
    <t>274.0709.0810892.240.000</t>
  </si>
  <si>
    <t>274.0709.0810892.244.000</t>
  </si>
  <si>
    <t>274.0709.0810892.244.310</t>
  </si>
  <si>
    <t>274.0709.0810892.244.340</t>
  </si>
  <si>
    <t>274.1000.0000000.000.000</t>
  </si>
  <si>
    <t>274.1003.0000000.000.000</t>
  </si>
  <si>
    <t>274.1003.0200000.000.000</t>
  </si>
  <si>
    <t>274.1003.0200527.000.000</t>
  </si>
  <si>
    <t>274.1003.0200527.300.000</t>
  </si>
  <si>
    <t>274.1003.0200527.320.000</t>
  </si>
  <si>
    <t>274.1003.0200527.321.000</t>
  </si>
  <si>
    <t>274.1003.0200527.321.262</t>
  </si>
  <si>
    <t>274.1003.0200528.000.000</t>
  </si>
  <si>
    <t>274.1003.0200528.300.000</t>
  </si>
  <si>
    <t>274.1003.0200528.320.000</t>
  </si>
  <si>
    <t>274.1003.0200528.321.000</t>
  </si>
  <si>
    <t>274.1003.0200528.321.262</t>
  </si>
  <si>
    <t>274.1003.0200530.000.000</t>
  </si>
  <si>
    <t>274.1003.0200530.200.000</t>
  </si>
  <si>
    <t>274.1003.0200530.240.000</t>
  </si>
  <si>
    <t>274.1003.0200530.244.000</t>
  </si>
  <si>
    <t>274.1003.0200530.244.340</t>
  </si>
  <si>
    <t>274.1003.0200531.000.000</t>
  </si>
  <si>
    <t>274.1003.0200531.200.000</t>
  </si>
  <si>
    <t>274.1003.0200531.240.000</t>
  </si>
  <si>
    <t>274.1003.0200531.244.000</t>
  </si>
  <si>
    <t>274.1003.0200531.244.226</t>
  </si>
  <si>
    <t>274.1003.0200531.244.340</t>
  </si>
  <si>
    <t>274.1003.0200531.300.000</t>
  </si>
  <si>
    <t>Субсидии бюджетам на обеспечение жильем молодых семей</t>
  </si>
  <si>
    <t>008</t>
  </si>
  <si>
    <t>Субсидии бюджетам муниципальных районов на обеспечение жильем молодых семей</t>
  </si>
  <si>
    <t>Субсидии бюджетам на реализацию федеральных целевых программ</t>
  </si>
  <si>
    <t>051</t>
  </si>
  <si>
    <t>Субсидии бюджетам муниципальных районов на реализацию федеральных целевых программ</t>
  </si>
  <si>
    <t>Субсидии для реализации проектов по благоустройству территорий поселений</t>
  </si>
  <si>
    <t>7741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</si>
  <si>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</si>
  <si>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7746</t>
  </si>
  <si>
    <t>Субсидии на государственную поддержку малого и среднего предпринимательства, включая крестьянские (фермерские) хозяйства</t>
  </si>
  <si>
    <t>240.0412.3005064.000.000</t>
  </si>
  <si>
    <t>240.0412.3005064.800.000</t>
  </si>
  <si>
    <t>240.0412.3005064.810.000</t>
  </si>
  <si>
    <t>240.0412.3005064.810.242</t>
  </si>
  <si>
    <t>Расходы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</si>
  <si>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233.0113.3007746.000.000</t>
  </si>
  <si>
    <t>233.0113.3007746.200.000</t>
  </si>
  <si>
    <t>233.0113.3007746.240.000</t>
  </si>
  <si>
    <t>233.0113.3007746.243.000</t>
  </si>
  <si>
    <t>233.0113.3007746.243.225</t>
  </si>
  <si>
    <t>201.0412.1107528.244.222</t>
  </si>
  <si>
    <t>256.1003.0620511.321.262</t>
  </si>
  <si>
    <t>256.1003.0630000.000.000</t>
  </si>
  <si>
    <t>256.1003.0630191.000.000</t>
  </si>
  <si>
    <t>256.1003.0630191.200.000</t>
  </si>
  <si>
    <t>256.1003.0630191.240.000</t>
  </si>
  <si>
    <t>256.1003.0630191.244.000</t>
  </si>
  <si>
    <t>256.1003.0630191.244.221</t>
  </si>
  <si>
    <t>256.1003.0630191.244.226</t>
  </si>
  <si>
    <t>256.1003.0630191.300.000</t>
  </si>
  <si>
    <t>256.1003.0630191.320.000</t>
  </si>
  <si>
    <t>256.1003.0630191.321.000</t>
  </si>
  <si>
    <t>256.1003.0630191.321.262</t>
  </si>
  <si>
    <t>256.1003.0630231.000.000</t>
  </si>
  <si>
    <t>256.1003.0630231.200.000</t>
  </si>
  <si>
    <t>256.1003.0630231.240.000</t>
  </si>
  <si>
    <t>256.1003.0630231.244.000</t>
  </si>
  <si>
    <t>256.1003.0630231.244.221</t>
  </si>
  <si>
    <t>256.1003.0630231.244.226</t>
  </si>
  <si>
    <t>256.1003.0630231.300.000</t>
  </si>
  <si>
    <t>256.1003.0630231.320.000</t>
  </si>
  <si>
    <t>256.1003.0630231.321.000</t>
  </si>
  <si>
    <t>256.1003.0630231.321.262</t>
  </si>
  <si>
    <t>256.1003.0630501.000.000</t>
  </si>
  <si>
    <t>256.1003.0630501.200.000</t>
  </si>
  <si>
    <t>256.1003.0630501.240.000</t>
  </si>
  <si>
    <t>256.1003.0630501.244.000</t>
  </si>
  <si>
    <t>256.1003.0630501.244.221</t>
  </si>
  <si>
    <t>256.1003.0630501.244.226</t>
  </si>
  <si>
    <t>256.1003.0630501.300.000</t>
  </si>
  <si>
    <t>256.1003.0630501.320.000</t>
  </si>
  <si>
    <t>256.1003.0630501.321.000</t>
  </si>
  <si>
    <t>256.1003.0630501.321.262</t>
  </si>
  <si>
    <t>256.1003.0630513.000.000</t>
  </si>
  <si>
    <t>256.1003.0630513.200.000</t>
  </si>
  <si>
    <t>256.1003.0630513.240.000</t>
  </si>
  <si>
    <t>256.1003.0630513.244.000</t>
  </si>
  <si>
    <t>256.1003.0630513.244.221</t>
  </si>
  <si>
    <t>256.1003.0630513.244.226</t>
  </si>
  <si>
    <t>256.1003.0630513.300.000</t>
  </si>
  <si>
    <t>256.1003.0630513.320.000</t>
  </si>
  <si>
    <t>256.1003.0630513.321.000</t>
  </si>
  <si>
    <t>256.1003.0630513.321.262</t>
  </si>
  <si>
    <t>256.1003.0635250.000.000</t>
  </si>
  <si>
    <t>256.1003.0635250.200.000</t>
  </si>
  <si>
    <t>256.1003.0635250.240.000</t>
  </si>
  <si>
    <t>256.1003.0635250.244.000</t>
  </si>
  <si>
    <t>256.1003.0635250.244.221</t>
  </si>
  <si>
    <t>256.1003.0635250.244.226</t>
  </si>
  <si>
    <t>256.1003.0635250.300.000</t>
  </si>
  <si>
    <t>256.1003.0635250.320.000</t>
  </si>
  <si>
    <t>256.1003.0635250.321.000</t>
  </si>
  <si>
    <t>256.1003.0635250.321.262</t>
  </si>
  <si>
    <t>256.1003.1100000.000.000</t>
  </si>
  <si>
    <t>256.1003.1107522.000.000</t>
  </si>
  <si>
    <t>256.1003.1107522.200.000</t>
  </si>
  <si>
    <t>256.1003.1107522.240.000</t>
  </si>
  <si>
    <t>201.0104.3007429.121.213</t>
  </si>
  <si>
    <t>201.0104.3007429.200.000</t>
  </si>
  <si>
    <t>201.0104.3007429.240.000</t>
  </si>
  <si>
    <t>201.0104.3007429.244.000</t>
  </si>
  <si>
    <t>201.0104.3007429.244.340</t>
  </si>
  <si>
    <t>201.0104.3007467.000.000</t>
  </si>
  <si>
    <t>201.0104.3007467.100.000</t>
  </si>
  <si>
    <t>201.0104.3007467.120.000</t>
  </si>
  <si>
    <t>201.0104.3007467.121.000</t>
  </si>
  <si>
    <t>201.0104.3007467.121.211</t>
  </si>
  <si>
    <t>201.0104.3007467.121.213</t>
  </si>
  <si>
    <t>201.0104.3007467.200.000</t>
  </si>
  <si>
    <t>201.0104.3007467.240.000</t>
  </si>
  <si>
    <t>201.0104.3007467.244.000</t>
  </si>
  <si>
    <t>201.0104.3007467.244.221</t>
  </si>
  <si>
    <t>201.0104.3007521.000.000</t>
  </si>
  <si>
    <t>201.0104.3007521.100.000</t>
  </si>
  <si>
    <t>201.0104.3007521.120.000</t>
  </si>
  <si>
    <t>201.0104.3007521.121.000</t>
  </si>
  <si>
    <t>201.0104.3007521.121.211</t>
  </si>
  <si>
    <t>201.0104.3007521.121.213</t>
  </si>
  <si>
    <t>201.0104.3007521.122.000</t>
  </si>
  <si>
    <t>201.0104.3007521.122.212</t>
  </si>
  <si>
    <t>201.0104.3007521.122.222</t>
  </si>
  <si>
    <t>201.0104.3007521.122.226</t>
  </si>
  <si>
    <t>201.0104.3007521.200.000</t>
  </si>
  <si>
    <t>201.0104.3007521.240.000</t>
  </si>
  <si>
    <t>201.0104.3007521.244.000</t>
  </si>
  <si>
    <t>201.0104.3007521.244.221</t>
  </si>
  <si>
    <t>201.0104.3007521.244.340</t>
  </si>
  <si>
    <t>201.0104.3007604.000.000</t>
  </si>
  <si>
    <t>201.0104.3007604.100.000</t>
  </si>
  <si>
    <t>201.0104.3007604.120.000</t>
  </si>
  <si>
    <t>201.0104.3007604.121.000</t>
  </si>
  <si>
    <t>240.0113.0820000.000.000</t>
  </si>
  <si>
    <t>240.0113.0820611.000.000</t>
  </si>
  <si>
    <t>240.0113.0820611.200.000</t>
  </si>
  <si>
    <t>240.0113.0820611.240.000</t>
  </si>
  <si>
    <t>240.0113.0820611.244.000</t>
  </si>
  <si>
    <t>240.0113.0820611.244.340</t>
  </si>
  <si>
    <t>240.0113.0820612.000.000</t>
  </si>
  <si>
    <t>240.0113.0820612.200.000</t>
  </si>
  <si>
    <t>240.0113.0820612.240.000</t>
  </si>
  <si>
    <t>240.0113.0820612.244.000</t>
  </si>
  <si>
    <t>240.0113.0820612.244.340</t>
  </si>
  <si>
    <t>240.0113.0820613.000.000</t>
  </si>
  <si>
    <t>240.0113.0820613.200.000</t>
  </si>
  <si>
    <t>240.0113.0820613.240.000</t>
  </si>
  <si>
    <t>240.0113.0820613.244.000</t>
  </si>
  <si>
    <t>240.0113.0820613.244.340</t>
  </si>
  <si>
    <t>240.0113.0820895.000.000</t>
  </si>
  <si>
    <t>240.0113.0820895.200.000</t>
  </si>
  <si>
    <t>240.0113.0820895.240.000</t>
  </si>
  <si>
    <t>240.0113.0820895.244.000</t>
  </si>
  <si>
    <t>240.0113.0820895.244.222</t>
  </si>
  <si>
    <t>240.0113.0820895.244.226</t>
  </si>
  <si>
    <t>240.0113.0820895.244.340</t>
  </si>
  <si>
    <t>240.0113.3000000.000.000</t>
  </si>
  <si>
    <t>240.0113.3000982.000.000</t>
  </si>
  <si>
    <t>240.0113.3000982.200.000</t>
  </si>
  <si>
    <t>240.0113.3000982.240.000</t>
  </si>
  <si>
    <t>240.0113.3000982.244.000</t>
  </si>
  <si>
    <t>240.0113.3000982.244.222</t>
  </si>
  <si>
    <t>240.0113.3000984.000.000</t>
  </si>
  <si>
    <t>240.0113.3000984.200.000</t>
  </si>
  <si>
    <t>240.0113.3000984.240.000</t>
  </si>
  <si>
    <t>240.0113.3000984.244.000</t>
  </si>
  <si>
    <t>240.0113.3000984.244.340</t>
  </si>
  <si>
    <t>240.0113.3000984.800.000</t>
  </si>
  <si>
    <t>240.0113.3000984.850.000</t>
  </si>
  <si>
    <t>240.0113.3000984.852.000</t>
  </si>
  <si>
    <t>240.0113.3000984.852.290</t>
  </si>
  <si>
    <t>240.0113.3001011.000.000</t>
  </si>
  <si>
    <t>240.0113.3001011.200.000</t>
  </si>
  <si>
    <t>240.0113.3001011.240.000</t>
  </si>
  <si>
    <t>240.0113.3001011.244.000</t>
  </si>
  <si>
    <t>240.0113.3001011.244.222</t>
  </si>
  <si>
    <t>240.0400.0000000.000.000</t>
  </si>
  <si>
    <t>240.0412.0000000.000.000</t>
  </si>
  <si>
    <t>240.0412.0700000.000.000</t>
  </si>
  <si>
    <t>240.0412.0700309.000.000</t>
  </si>
  <si>
    <t>240.0412.0700309.800.000</t>
  </si>
  <si>
    <t>240.0412.0700309.810.000</t>
  </si>
  <si>
    <t>240.0412.0700309.810.242</t>
  </si>
  <si>
    <t>201.0000.0000000.000.000</t>
  </si>
  <si>
    <t>ОБЩЕГОСУДАРСТВЕННЫЕ ВОПРОСЫ</t>
  </si>
  <si>
    <t>201.0100.0000000.000.000</t>
  </si>
  <si>
    <t>201.0104.0000000.000.000</t>
  </si>
  <si>
    <t>201.0104.3000000.000.000</t>
  </si>
  <si>
    <t>201.0104.3000105.000.000</t>
  </si>
  <si>
    <t>201.0104.3000105.100.000</t>
  </si>
  <si>
    <t>201.0104.3000105.120.000</t>
  </si>
  <si>
    <t>201.0104.3000105.121.000</t>
  </si>
  <si>
    <t>201.0104.3000105.121.211</t>
  </si>
  <si>
    <t>201.0104.3000105.121.213</t>
  </si>
  <si>
    <t>201.0104.3000106.000.000</t>
  </si>
  <si>
    <t>201.0104.3000106.100.000</t>
  </si>
  <si>
    <t>201.0104.3000106.120.000</t>
  </si>
  <si>
    <t>201.0104.3000106.121.000</t>
  </si>
  <si>
    <t>201.0104.3000106.121.211</t>
  </si>
  <si>
    <t>201.0104.3000106.121.213</t>
  </si>
  <si>
    <t>201.0104.3000106.122.000</t>
  </si>
  <si>
    <t>201.0104.3000106.122.212</t>
  </si>
  <si>
    <t>201.1003.3005091.240.000</t>
  </si>
  <si>
    <t>201.1003.3005091.244.000</t>
  </si>
  <si>
    <t>201.1003.3005091.244.290</t>
  </si>
  <si>
    <t>201.1003.3007458.000.000</t>
  </si>
  <si>
    <t>201.1003.3007458.300.000</t>
  </si>
  <si>
    <t>201.1003.3007458.320.000</t>
  </si>
  <si>
    <t>201.1003.3007458.321.000</t>
  </si>
  <si>
    <t>201.1003.3007458.321.262</t>
  </si>
  <si>
    <t>ФИЗИЧЕСКАЯ КУЛЬТУРА И СПОРТ</t>
  </si>
  <si>
    <t>201.1100.0000000.000.000</t>
  </si>
  <si>
    <t>201.1101.0000000.000.000</t>
  </si>
  <si>
    <t>201.1101.0400000.000.000</t>
  </si>
  <si>
    <t>201.1101.0400211.000.000</t>
  </si>
  <si>
    <t>201.1101.0400211.600.000</t>
  </si>
  <si>
    <t>201.1101.0400211.620.000</t>
  </si>
  <si>
    <t>201.1101.0400211.621.000</t>
  </si>
  <si>
    <t>201.1101.0400211.621.241</t>
  </si>
  <si>
    <t>201.1101.0400211.622.000</t>
  </si>
  <si>
    <t>201.1101.0400211.622.241</t>
  </si>
  <si>
    <t>201.1101.0400801.000.000</t>
  </si>
  <si>
    <t>201.1101.0400801.200.000</t>
  </si>
  <si>
    <t>201.1101.0400801.240.000</t>
  </si>
  <si>
    <t>201.1101.0400801.244.000</t>
  </si>
  <si>
    <t>201.1101.0400801.244.340</t>
  </si>
  <si>
    <t>201.1101.3000000.000.000</t>
  </si>
  <si>
    <t>201.1101.3000491.000.000</t>
  </si>
  <si>
    <t>201.1101.3000491.600.000</t>
  </si>
  <si>
    <t>201.1101.3000491.620.000</t>
  </si>
  <si>
    <t>201.1101.3000491.622.000</t>
  </si>
  <si>
    <t>201.1101.3000491.622.241</t>
  </si>
  <si>
    <t>201.1101.3005080.000.000</t>
  </si>
  <si>
    <t>201.1101.3005080.600.000</t>
  </si>
  <si>
    <t>201.1101.3005080.620.000</t>
  </si>
  <si>
    <t>201.1101.3005080.622.000</t>
  </si>
  <si>
    <t>201.1101.3005080.622.241</t>
  </si>
  <si>
    <t>201.1101.3007708.000.000</t>
  </si>
  <si>
    <t>201.1101.3007708.600.000</t>
  </si>
  <si>
    <t>201.1101.3007708.620.000</t>
  </si>
  <si>
    <t>201.1101.3007708.622.000</t>
  </si>
  <si>
    <t>201.1101.3007708.622.241</t>
  </si>
  <si>
    <t>201.1102.0000000.000.000</t>
  </si>
  <si>
    <t>201.1102.0400000.000.000</t>
  </si>
  <si>
    <t>201.1102.0400801.000.000</t>
  </si>
  <si>
    <t>201.1102.0400801.200.000</t>
  </si>
  <si>
    <t>201.1102.0400801.240.000</t>
  </si>
  <si>
    <t>201.1102.0400801.244.000</t>
  </si>
  <si>
    <t>201.1102.0400801.244.290</t>
  </si>
  <si>
    <t>201.1103.0000000.000.000</t>
  </si>
  <si>
    <t>201.1103.0400000.000.000</t>
  </si>
  <si>
    <t>201.1103.0400801.000.000</t>
  </si>
  <si>
    <t>201.1103.0400801.200.000</t>
  </si>
  <si>
    <t>201.1103.0400801.240.000</t>
  </si>
  <si>
    <t>201.1103.0400801.244.000</t>
  </si>
  <si>
    <t>201.1103.0400801.244.222</t>
  </si>
  <si>
    <t>201.1103.0400801.244.226</t>
  </si>
  <si>
    <t>201.1103.0400801.244.290</t>
  </si>
  <si>
    <t>СРЕДСТВА МАССОВОЙ ИНФОРМАЦИИ</t>
  </si>
  <si>
    <t>201.1200.0000000.000.000</t>
  </si>
  <si>
    <t>201.1202.0000000.000.000</t>
  </si>
  <si>
    <t>201.1202.3000000.000.000</t>
  </si>
  <si>
    <t>201.1202.3000305.000.000</t>
  </si>
  <si>
    <t>201.1202.3000305.800.000</t>
  </si>
  <si>
    <t>201.1202.3000305.810.000</t>
  </si>
  <si>
    <t>201.1202.3000305.810.241</t>
  </si>
  <si>
    <t>208.0000.0000000.000.000</t>
  </si>
  <si>
    <t>208.0100.0000000.000.000</t>
  </si>
  <si>
    <t>208.0107.0000000.000.000</t>
  </si>
  <si>
    <t>208.0107.3000000.000.000</t>
  </si>
  <si>
    <t>208.0107.3000103.000.000</t>
  </si>
  <si>
    <t>208.0107.3000103.100.000</t>
  </si>
  <si>
    <t>208.0107.3000103.120.000</t>
  </si>
  <si>
    <t>208.0107.3000103.121.000</t>
  </si>
  <si>
    <t>208.0107.3000103.121.211</t>
  </si>
  <si>
    <t>208.0107.3000103.121.213</t>
  </si>
  <si>
    <t>208.0107.3000103.122.000</t>
  </si>
  <si>
    <t>208.0107.3000103.122.212</t>
  </si>
  <si>
    <t>208.0107.3000104.000.000</t>
  </si>
  <si>
    <t>208.0107.3000104.200.000</t>
  </si>
  <si>
    <t>208.0107.3000104.240.000</t>
  </si>
  <si>
    <t>208.0107.3000104.244.000</t>
  </si>
  <si>
    <t>208.0107.3000104.244.290</t>
  </si>
  <si>
    <t>208.0107.3000106.000.000</t>
  </si>
  <si>
    <t>208.0107.3000106.100.000</t>
  </si>
  <si>
    <t>208.0107.3000106.120.000</t>
  </si>
  <si>
    <t>208.0107.3000106.121.000</t>
  </si>
  <si>
    <t>208.0107.3000106.121.211</t>
  </si>
  <si>
    <t>208.0107.3000106.121.213</t>
  </si>
  <si>
    <t>208.0107.3000106.122.000</t>
  </si>
  <si>
    <t>208.0107.3000106.122.212</t>
  </si>
  <si>
    <t>208.0107.3000106.122.222</t>
  </si>
  <si>
    <t>208.0107.3000106.122.226</t>
  </si>
  <si>
    <t>208.0107.3000106.200.000</t>
  </si>
  <si>
    <t>208.0107.3000106.240.000</t>
  </si>
  <si>
    <t>208.0107.3000106.244.000</t>
  </si>
  <si>
    <t>208.0107.3000106.244.221</t>
  </si>
  <si>
    <t>208.0107.3000106.244.223</t>
  </si>
  <si>
    <t>208.0107.3000106.244.225</t>
  </si>
  <si>
    <t>208.0107.3000106.244.226</t>
  </si>
  <si>
    <t>208.0107.3000106.244.310</t>
  </si>
  <si>
    <t>208.0107.3000106.244.340</t>
  </si>
  <si>
    <t>208.0107.3000106.800.000</t>
  </si>
  <si>
    <t>208.0107.3000106.850.000</t>
  </si>
  <si>
    <t>208.0107.3000106.852.000</t>
  </si>
  <si>
    <t>208.0107.3000106.852.290</t>
  </si>
  <si>
    <t>208.0107.3000107.000.000</t>
  </si>
  <si>
    <t>208.0107.3000107.100.000</t>
  </si>
  <si>
    <t>208.0107.3000107.120.000</t>
  </si>
  <si>
    <t>208.0107.3000107.121.000</t>
  </si>
  <si>
    <t>208.0107.3000107.121.211</t>
  </si>
  <si>
    <t>208.0107.3000107.121.213</t>
  </si>
  <si>
    <t>220.0000.0000000.000.000</t>
  </si>
  <si>
    <t>220.0100.0000000.000.000</t>
  </si>
  <si>
    <t>220.0113.0000000.000.000</t>
  </si>
  <si>
    <t>220.0113.3000000.000.000</t>
  </si>
  <si>
    <t>220.0113.3005931.000.000</t>
  </si>
  <si>
    <t>220.0113.3005931.100.000</t>
  </si>
  <si>
    <t>220.0113.3005931.120.000</t>
  </si>
  <si>
    <t>220.0113.3005931.121.000</t>
  </si>
  <si>
    <t>220.0113.3005931.121.211</t>
  </si>
  <si>
    <t>220.0113.3005931.121.213</t>
  </si>
  <si>
    <t>220.0113.3005931.122.000</t>
  </si>
  <si>
    <t>220.0113.3005931.122.212</t>
  </si>
  <si>
    <t>220.0113.3005931.200.000</t>
  </si>
  <si>
    <t>220.0113.3005931.240.000</t>
  </si>
  <si>
    <t>220.0113.3005931.244.000</t>
  </si>
  <si>
    <t>220.0113.3005931.244.221</t>
  </si>
  <si>
    <t>220.0113.3005931.244.226</t>
  </si>
  <si>
    <t>220.0113.3005931.244.340</t>
  </si>
  <si>
    <t>220.0113.3005931.500.000</t>
  </si>
  <si>
    <t>220.0113.3005931.540.000</t>
  </si>
  <si>
    <t>220.0113.3005931.540.251</t>
  </si>
  <si>
    <t>220.0113.3005931.800.000</t>
  </si>
  <si>
    <t>220.0113.3005931.850.000</t>
  </si>
  <si>
    <t>220.0113.3005931.852.000</t>
  </si>
  <si>
    <t>220.0113.3005931.852.290</t>
  </si>
  <si>
    <t xml:space="preserve">Доходы бюджетов муниципальных районов от возврата бюджетными учреждениями остатков субсидий прошлых лет </t>
  </si>
  <si>
    <t>201.0113.3007478.244.226</t>
  </si>
  <si>
    <t>201.0113.3007514.000.000</t>
  </si>
  <si>
    <t>201.0113.3007514.500.000</t>
  </si>
  <si>
    <t>201.0113.3007514.540.000</t>
  </si>
  <si>
    <t>201.0113.3007514.540.251</t>
  </si>
  <si>
    <t>НАЦИОНАЛЬНАЯ ОБОРОНА</t>
  </si>
  <si>
    <t>201.0200.0000000.000.000</t>
  </si>
  <si>
    <t>201.0203.0000000.000.000</t>
  </si>
  <si>
    <t>201.0203.3000000.000.000</t>
  </si>
  <si>
    <t>201.0203.3005118.000.000</t>
  </si>
  <si>
    <t>201.0203.3005118.500.000</t>
  </si>
  <si>
    <t>201.0203.3005118.540.000</t>
  </si>
  <si>
    <t>201.0203.3005118.540.251</t>
  </si>
  <si>
    <t>НАЦИОНАЛЬНАЯ ЭКОНОМИКА</t>
  </si>
  <si>
    <t>201.0400.0000000.000.000</t>
  </si>
  <si>
    <t>201.0405.0000000.000.000</t>
  </si>
  <si>
    <t>201.0405.1200000.000.000</t>
  </si>
  <si>
    <t>201.0405.1200316.000.000</t>
  </si>
  <si>
    <t>201.0405.1200316.800.000</t>
  </si>
  <si>
    <t>201.0405.1200316.810.000</t>
  </si>
  <si>
    <t>201.0405.1200316.810.242</t>
  </si>
  <si>
    <t>201.0405.1200317.000.000</t>
  </si>
  <si>
    <t>201.0405.1200317.800.000</t>
  </si>
  <si>
    <t>201.0405.1200317.810.000</t>
  </si>
  <si>
    <t>201.0405.1200317.810.242</t>
  </si>
  <si>
    <t>201.0405.3000000.000.000</t>
  </si>
  <si>
    <t>201.0405.3007517.000.000</t>
  </si>
  <si>
    <t>201.0405.3007517.100.000</t>
  </si>
  <si>
    <t>201.0405.3007517.120.000</t>
  </si>
  <si>
    <t>201.0405.3007517.121.000</t>
  </si>
  <si>
    <t>201.0405.3007517.121.211</t>
  </si>
  <si>
    <t>201.0405.3007517.121.213</t>
  </si>
  <si>
    <t>201.0405.3007517.122.000</t>
  </si>
  <si>
    <t>201.0405.3007517.122.212</t>
  </si>
  <si>
    <t>201.0405.3007517.122.222</t>
  </si>
  <si>
    <t>201.0405.3007517.200.000</t>
  </si>
  <si>
    <t>201.0405.3007517.240.000</t>
  </si>
  <si>
    <t>201.0405.3007517.244.000</t>
  </si>
  <si>
    <t>201.0405.3007517.244.221</t>
  </si>
  <si>
    <t>201.0405.3007517.244.340</t>
  </si>
  <si>
    <t>201.0408.0000000.000.000</t>
  </si>
  <si>
    <t>201.0408.1000000.000.000</t>
  </si>
  <si>
    <t>201.0408.1010000.000.000</t>
  </si>
  <si>
    <t>201.0408.1010301.000.000</t>
  </si>
  <si>
    <t>201.0408.1010301.800.000</t>
  </si>
  <si>
    <t>201.0408.1010301.810.000</t>
  </si>
  <si>
    <t>201.0408.1010301.810.241</t>
  </si>
  <si>
    <t>201.0408.1010301.810.242</t>
  </si>
  <si>
    <t>201.0408.1010302.000.000</t>
  </si>
  <si>
    <t>201.0408.1010302.800.000</t>
  </si>
  <si>
    <t>201.0408.1010302.810.000</t>
  </si>
  <si>
    <t>201.0408.1010302.810.242</t>
  </si>
  <si>
    <t>201.0409.0000000.000.000</t>
  </si>
  <si>
    <t>201.0409.1000000.000.000</t>
  </si>
  <si>
    <t>201.0409.1020000.000.000</t>
  </si>
  <si>
    <t>201.0409.1020922.000.000</t>
  </si>
  <si>
    <t>201.0409.1020922.200.000</t>
  </si>
  <si>
    <t>201.0409.1020922.240.000</t>
  </si>
  <si>
    <t>201.0409.1020922.244.000</t>
  </si>
  <si>
    <t>201.0409.1020922.244.225</t>
  </si>
  <si>
    <t>201.0409.1020922.244.226</t>
  </si>
  <si>
    <t>201.0409.3000000.000.000</t>
  </si>
  <si>
    <t>201.0409.3007491.000.000</t>
  </si>
  <si>
    <t>201.0409.3007491.500.000</t>
  </si>
  <si>
    <t>201.0409.3007491.540.000</t>
  </si>
  <si>
    <t>201.0409.3007491.540.251</t>
  </si>
  <si>
    <t>201.0409.3007508.000.000</t>
  </si>
  <si>
    <t>201.0409.3007508.500.000</t>
  </si>
  <si>
    <t>201.0409.3007508.540.000</t>
  </si>
  <si>
    <t>201.0409.3007508.540.251</t>
  </si>
  <si>
    <t>201.0409.3007743.000.000</t>
  </si>
  <si>
    <t>201.0409.3007743.500.000</t>
  </si>
  <si>
    <t>201.0409.3007743.540.000</t>
  </si>
  <si>
    <t>201.0409.3007743.540.251</t>
  </si>
  <si>
    <t>201.0412.0000000.000.000</t>
  </si>
  <si>
    <t>201.0412.1100000.000.000</t>
  </si>
  <si>
    <t>201.0412.1102822.000.000</t>
  </si>
  <si>
    <t>201.0412.1102822.800.000</t>
  </si>
  <si>
    <t>201.0412.1102822.810.000</t>
  </si>
  <si>
    <t>201.0412.1102822.810.242</t>
  </si>
  <si>
    <t>201.0412.1102823.000.000</t>
  </si>
  <si>
    <t>201.0412.1102823.800.000</t>
  </si>
  <si>
    <t>201.0412.1102823.810.000</t>
  </si>
  <si>
    <t>201.0412.1102823.810.242</t>
  </si>
  <si>
    <t>201.0412.1107523.000.000</t>
  </si>
  <si>
    <t>201.0412.1107523.800.000</t>
  </si>
  <si>
    <t>201.0412.1107523.810.000</t>
  </si>
  <si>
    <t>201.0412.1107523.810.242</t>
  </si>
  <si>
    <t>201.0412.1107525.000.000</t>
  </si>
  <si>
    <t>201.0412.1107525.200.000</t>
  </si>
  <si>
    <t>201.0412.1107525.240.000</t>
  </si>
  <si>
    <t>201.0412.1107525.244.000</t>
  </si>
  <si>
    <t>201.0412.1107525.244.222</t>
  </si>
  <si>
    <t>201.0412.1107525.244.226</t>
  </si>
  <si>
    <t>201.0412.1107525.244.290</t>
  </si>
  <si>
    <t>201.0412.1107525.244.310</t>
  </si>
  <si>
    <t>201.0412.1107528.000.000</t>
  </si>
  <si>
    <t>201.0412.1107528.200.000</t>
  </si>
  <si>
    <t>201.0412.1107528.240.000</t>
  </si>
  <si>
    <t>201.0412.1107528.244.000</t>
  </si>
  <si>
    <t>201.0412.1107528.244.226</t>
  </si>
  <si>
    <t>201.0412.1107528.244.290</t>
  </si>
  <si>
    <t>201.0412.1107528.244.340</t>
  </si>
  <si>
    <t>201.0412.3000000.000.000</t>
  </si>
  <si>
    <t>201.0412.3000984.000.000</t>
  </si>
  <si>
    <t>201.0412.3000984.200.000</t>
  </si>
  <si>
    <t>201.0412.3000984.240.000</t>
  </si>
  <si>
    <t>201.0412.3000984.244.000</t>
  </si>
  <si>
    <t>201.0412.3000984.244.223</t>
  </si>
  <si>
    <t>201.0412.3000984.244.226</t>
  </si>
  <si>
    <t>201.0412.3007789.000.000</t>
  </si>
  <si>
    <t>201.0412.3007789.200.000</t>
  </si>
  <si>
    <t>201.0412.3007789.240.000</t>
  </si>
  <si>
    <t>201.0412.3007789.244.000</t>
  </si>
  <si>
    <t>201.0412.3007789.244.310</t>
  </si>
  <si>
    <t>ОХРАНА ОКРУЖАЮЩЕЙ СРЕДЫ</t>
  </si>
  <si>
    <t>201.0600.0000000.000.000</t>
  </si>
  <si>
    <t>201.0605.0000000.000.000</t>
  </si>
  <si>
    <t>201.0605.3000000.000.000</t>
  </si>
  <si>
    <t>201.0605.3007515.000.000</t>
  </si>
  <si>
    <t>201.0605.3007515.100.000</t>
  </si>
  <si>
    <t>201.0605.3007515.120.000</t>
  </si>
  <si>
    <t>201.0605.3007515.121.000</t>
  </si>
  <si>
    <t>Расходы на модернизацию региональных систем дошкольного образования за счет средств федерального бюджета</t>
  </si>
  <si>
    <t>274.0701.0205059.000.000</t>
  </si>
  <si>
    <t>274.0701.0205059.600.000</t>
  </si>
  <si>
    <t>274.0701.0205059.610.000</t>
  </si>
  <si>
    <t>274.0701.0205059.612.000</t>
  </si>
  <si>
    <t>Расходы на поддержку деятельности муниципальных молодежных центров</t>
  </si>
  <si>
    <t>Предоставление иных межбюджетных трансфертов бюджетам городских и сельских поселений Таймырского Долгано- Ненецкого муниципального района на реализацию мероприятий муниципальной программы «Культура Таймыра» на 2014-2016 годы</t>
  </si>
  <si>
    <t>256.1006.0647513.122.226</t>
  </si>
  <si>
    <t>256.1006.0647513.200.000</t>
  </si>
  <si>
    <t>256.1006.0647513.240.000</t>
  </si>
  <si>
    <t>256.1006.0647513.244.000</t>
  </si>
  <si>
    <t>256.1006.0647513.244.221</t>
  </si>
  <si>
    <t>256.1006.0647513.244.222</t>
  </si>
  <si>
    <t>256.1006.0647513.244.223</t>
  </si>
  <si>
    <t>256.1006.0647513.244.225</t>
  </si>
  <si>
    <t>256.1006.0647513.244.226</t>
  </si>
  <si>
    <t>256.1006.0647513.244.310</t>
  </si>
  <si>
    <t>256.1006.0647513.244.340</t>
  </si>
  <si>
    <t>Предоставление иных межбюджетных трансфертов бюджетам городских и сельских поселений Таймырского Долгано-Ненецкого муниципального района по выдаче разрешений на установку рекламных конструкций в соответствии с заключенным соглашением</t>
  </si>
  <si>
    <t>274.1003.0200531.320.000</t>
  </si>
  <si>
    <t>240.0412.0700311.000.000</t>
  </si>
  <si>
    <t>240.0412.0700311.800.000</t>
  </si>
  <si>
    <t>240.0412.0700311.810.000</t>
  </si>
  <si>
    <t>240.0412.0700311.810.242</t>
  </si>
  <si>
    <t>240.0412.0700312.000.000</t>
  </si>
  <si>
    <t>240.0412.0700312.800.000</t>
  </si>
  <si>
    <t>240.0412.0700312.810.000</t>
  </si>
  <si>
    <t>240.0412.0700312.810.242</t>
  </si>
  <si>
    <t>240.0412.0700313.000.000</t>
  </si>
  <si>
    <t>240.0412.0700313.800.000</t>
  </si>
  <si>
    <t>240.0412.0700313.810.000</t>
  </si>
  <si>
    <t>240.0412.0700313.810.242</t>
  </si>
  <si>
    <t>240.0412.0700861.000.000</t>
  </si>
  <si>
    <t>240.0412.0700861.200.000</t>
  </si>
  <si>
    <t>240.0412.0700861.240.000</t>
  </si>
  <si>
    <t>240.0412.0700861.244.000</t>
  </si>
  <si>
    <t>240.0412.0700861.244.226</t>
  </si>
  <si>
    <t>240.0412.3000000.000.000</t>
  </si>
  <si>
    <t>240.0412.3000306.000.000</t>
  </si>
  <si>
    <t>240.0412.3000306.800.000</t>
  </si>
  <si>
    <t>Субвенции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 программных расходов отдельных органов исполнительной власти</t>
  </si>
  <si>
    <t>7429</t>
  </si>
  <si>
    <t>БЕЗВОЗМЕЗДНЫЕ ПОСТУПЛЕНИЯ ОТ НЕГОСУДАРСТВЕННЫХ ОРГАНИЗАЦИЙ</t>
  </si>
  <si>
    <t>Заместитель начальника управления - начальник отдела</t>
  </si>
  <si>
    <t>Начальник отдела муниципальных доходов и управления внутренним долгом</t>
  </si>
  <si>
    <t>С.В. Скорин</t>
  </si>
  <si>
    <t>В.А. Алексеенко</t>
  </si>
  <si>
    <t>230.0000.0000000.000.000</t>
  </si>
  <si>
    <t>230.0100.0000000.000.000</t>
  </si>
  <si>
    <t>230.0106.0000000.000.000</t>
  </si>
  <si>
    <t>230.0106.3000000.000.000</t>
  </si>
  <si>
    <t>230.0106.3000106.000.000</t>
  </si>
  <si>
    <t>230.0106.3000106.100.000</t>
  </si>
  <si>
    <t>230.0106.3000106.120.000</t>
  </si>
  <si>
    <t>230.0106.3000106.121.000</t>
  </si>
  <si>
    <t>230.0106.3000106.121.211</t>
  </si>
  <si>
    <t>230.0106.3000106.121.213</t>
  </si>
  <si>
    <t>230.0106.3000106.122.000</t>
  </si>
  <si>
    <t>230.0106.3000106.122.212</t>
  </si>
  <si>
    <t>230.0106.3000106.122.222</t>
  </si>
  <si>
    <t>230.0106.3000106.122.226</t>
  </si>
  <si>
    <t>230.0106.3000106.200.000</t>
  </si>
  <si>
    <t>230.0106.3000106.240.000</t>
  </si>
  <si>
    <t>230.0106.3000106.244.000</t>
  </si>
  <si>
    <t>230.0106.3000106.244.221</t>
  </si>
  <si>
    <t>230.0106.3000106.244.223</t>
  </si>
  <si>
    <t>230.0106.3000106.244.224</t>
  </si>
  <si>
    <t>230.0106.3000106.244.225</t>
  </si>
  <si>
    <t>230.0106.3000106.244.226</t>
  </si>
  <si>
    <t>230.0106.3000106.244.290</t>
  </si>
  <si>
    <t>230.0106.3000106.244.310</t>
  </si>
  <si>
    <t>230.0106.3000106.244.340</t>
  </si>
  <si>
    <t>230.0106.3000106.800.000</t>
  </si>
  <si>
    <t>230.0106.3000106.850.000</t>
  </si>
  <si>
    <t>230.0106.3000106.852.000</t>
  </si>
  <si>
    <t>230.0106.3000106.852.290</t>
  </si>
  <si>
    <t>230.0106.3000107.000.000</t>
  </si>
  <si>
    <t>230.0106.3000107.100.000</t>
  </si>
  <si>
    <t>230.0106.3000107.120.000</t>
  </si>
  <si>
    <t>230.0106.3000107.121.000</t>
  </si>
  <si>
    <t>230.0106.3000107.121.211</t>
  </si>
  <si>
    <t>230.0106.3000107.121.213</t>
  </si>
  <si>
    <t>231.0000.0000000.000.000</t>
  </si>
  <si>
    <t>231.0100.0000000.000.000</t>
  </si>
  <si>
    <t>231.0102.0000000.000.000</t>
  </si>
  <si>
    <t>231.0102.3000000.000.000</t>
  </si>
  <si>
    <t>231.0102.3000101.000.000</t>
  </si>
  <si>
    <t>231.0102.3000101.100.000</t>
  </si>
  <si>
    <t>231.0102.3000101.120.000</t>
  </si>
  <si>
    <t>231.0102.3000101.121.000</t>
  </si>
  <si>
    <t>231.0102.3000101.121.211</t>
  </si>
  <si>
    <t>231.0102.3000101.121.213</t>
  </si>
  <si>
    <t>231.0103.0000000.000.000</t>
  </si>
  <si>
    <t>231.0103.3000000.000.000</t>
  </si>
  <si>
    <t>231.0103.3000102.000.000</t>
  </si>
  <si>
    <t>231.0103.3000102.100.000</t>
  </si>
  <si>
    <t>231.0103.3000102.120.000</t>
  </si>
  <si>
    <t>231.0103.3000102.121.000</t>
  </si>
  <si>
    <t>231.0103.3000102.121.211</t>
  </si>
  <si>
    <t>231.0103.3000102.121.213</t>
  </si>
  <si>
    <t>231.0103.3000106.000.000</t>
  </si>
  <si>
    <t>231.0103.3000106.100.000</t>
  </si>
  <si>
    <t>231.0103.3000106.120.000</t>
  </si>
  <si>
    <t>231.0103.3000106.121.000</t>
  </si>
  <si>
    <t>231.0103.3000106.121.211</t>
  </si>
  <si>
    <t>231.0103.3000106.121.213</t>
  </si>
  <si>
    <t>231.0103.3000106.122.000</t>
  </si>
  <si>
    <t>231.0103.3000106.122.212</t>
  </si>
  <si>
    <t>231.0103.3000106.122.222</t>
  </si>
  <si>
    <t>231.0103.3000106.122.226</t>
  </si>
  <si>
    <t>231.0103.3000106.200.000</t>
  </si>
  <si>
    <t>231.0103.3000106.240.000</t>
  </si>
  <si>
    <t>231.0103.3000106.244.000</t>
  </si>
  <si>
    <t>231.0103.3000106.244.221</t>
  </si>
  <si>
    <t>231.0103.3000106.244.222</t>
  </si>
  <si>
    <t>231.0103.3000106.244.223</t>
  </si>
  <si>
    <t>231.0103.3000106.244.225</t>
  </si>
  <si>
    <t>231.0103.3000106.244.226</t>
  </si>
  <si>
    <t>231.0103.3000106.244.290</t>
  </si>
  <si>
    <t>231.0103.3000106.244.310</t>
  </si>
  <si>
    <t>231.0103.3000106.244.340</t>
  </si>
  <si>
    <t>231.0103.3000106.800.000</t>
  </si>
  <si>
    <t>231.0103.3000106.850.000</t>
  </si>
  <si>
    <t>231.0103.3000106.852.000</t>
  </si>
  <si>
    <t>231.0103.3000106.852.290</t>
  </si>
  <si>
    <t>231.0103.3000107.000.000</t>
  </si>
  <si>
    <t>231.0103.3000107.100.000</t>
  </si>
  <si>
    <t>231.0103.3000107.120.000</t>
  </si>
  <si>
    <t>231.0103.3000107.121.000</t>
  </si>
  <si>
    <t>231.0103.3000107.121.211</t>
  </si>
  <si>
    <t>231.0103.3000107.121.213</t>
  </si>
  <si>
    <t>233.0000.0000000.000.000</t>
  </si>
  <si>
    <t>233.0100.0000000.000.000</t>
  </si>
  <si>
    <t>233.0113.0000000.000.000</t>
  </si>
  <si>
    <t>233.0113.0800000.000.000</t>
  </si>
  <si>
    <t>233.0113.0800106.000.000</t>
  </si>
  <si>
    <t>233.0113.0800106.100.000</t>
  </si>
  <si>
    <t>233.0113.0800106.120.000</t>
  </si>
  <si>
    <t>233.0113.0800106.121.000</t>
  </si>
  <si>
    <t>233.0113.0800106.121.211</t>
  </si>
  <si>
    <t>233.0113.0800106.121.213</t>
  </si>
  <si>
    <t>233.0113.0800106.122.000</t>
  </si>
  <si>
    <t>233.0113.0800106.122.212</t>
  </si>
  <si>
    <t>233.0113.0800106.122.222</t>
  </si>
  <si>
    <t>233.0113.0800106.122.226</t>
  </si>
  <si>
    <t>233.0113.0800106.200.000</t>
  </si>
  <si>
    <t>233.0113.0800106.240.000</t>
  </si>
  <si>
    <t>233.0113.0800106.244.000</t>
  </si>
  <si>
    <t>233.0113.0800106.244.221</t>
  </si>
  <si>
    <t>233.0113.0800106.244.223</t>
  </si>
  <si>
    <t>233.0113.0800106.244.224</t>
  </si>
  <si>
    <t>233.0113.0800106.244.225</t>
  </si>
  <si>
    <t>233.0113.0800106.244.226</t>
  </si>
  <si>
    <t>233.0113.0800106.244.290</t>
  </si>
  <si>
    <t>233.0113.0800106.244.310</t>
  </si>
  <si>
    <t>233.0113.0800106.244.340</t>
  </si>
  <si>
    <t>233.0113.0800107.000.000</t>
  </si>
  <si>
    <t>233.0113.0800107.100.000</t>
  </si>
  <si>
    <t>233.0113.0800107.120.000</t>
  </si>
  <si>
    <t>233.0113.0800107.121.000</t>
  </si>
  <si>
    <t>233.0113.0800107.121.211</t>
  </si>
  <si>
    <t>233.0113.0800107.121.213</t>
  </si>
  <si>
    <t>233.0113.0810000.000.000</t>
  </si>
  <si>
    <t>233.0113.0810106.000.000</t>
  </si>
  <si>
    <t>233.0113.0810106.200.000</t>
  </si>
  <si>
    <t>233.0113.0810106.240.000</t>
  </si>
  <si>
    <t>256.1003.0610506.240.000</t>
  </si>
  <si>
    <t>256.1003.0610506.244.000</t>
  </si>
  <si>
    <t>256.1003.0610506.244.221</t>
  </si>
  <si>
    <t>256.1003.0610506.300.000</t>
  </si>
  <si>
    <t>256.1003.0610506.320.000</t>
  </si>
  <si>
    <t>256.1003.0610506.321.000</t>
  </si>
  <si>
    <t>256.1003.0610506.321.262</t>
  </si>
  <si>
    <t>256.1003.0610507.000.000</t>
  </si>
  <si>
    <t>256.1003.0610507.200.000</t>
  </si>
  <si>
    <t>256.1003.0610507.240.000</t>
  </si>
  <si>
    <t>256.1003.0610507.244.000</t>
  </si>
  <si>
    <t>256.1003.0610507.244.221</t>
  </si>
  <si>
    <t>256.1003.0610507.300.000</t>
  </si>
  <si>
    <t>256.1003.0610507.320.000</t>
  </si>
  <si>
    <t>256.1003.0610507.321.000</t>
  </si>
  <si>
    <t>256.1003.0610507.321.262</t>
  </si>
  <si>
    <t>256.1003.0610508.000.000</t>
  </si>
  <si>
    <t>256.1003.0610508.200.000</t>
  </si>
  <si>
    <t>256.1003.0610508.240.000</t>
  </si>
  <si>
    <t>256.1003.0610508.244.000</t>
  </si>
  <si>
    <t>256.1003.0610508.244.221</t>
  </si>
  <si>
    <t>256.1003.0610508.300.000</t>
  </si>
  <si>
    <t>256.1003.0610508.320.000</t>
  </si>
  <si>
    <t>256.1003.0610508.321.000</t>
  </si>
  <si>
    <t>256.1003.0610508.321.262</t>
  </si>
  <si>
    <t>256.1003.0610509.000.000</t>
  </si>
  <si>
    <t>256.1003.0610509.200.000</t>
  </si>
  <si>
    <t>256.1003.0610509.240.000</t>
  </si>
  <si>
    <t>256.1003.0610509.244.000</t>
  </si>
  <si>
    <t>256.1003.0610509.244.221</t>
  </si>
  <si>
    <t>256.1003.0610509.300.000</t>
  </si>
  <si>
    <t>256.1003.0610509.320.000</t>
  </si>
  <si>
    <t>256.1003.0610509.321.000</t>
  </si>
  <si>
    <t>256.1003.0610509.321.262</t>
  </si>
  <si>
    <t>256.1003.0610510.000.000</t>
  </si>
  <si>
    <t>256.1003.0610510.200.000</t>
  </si>
  <si>
    <t>256.1003.0610510.240.000</t>
  </si>
  <si>
    <t>256.1003.0610510.244.000</t>
  </si>
  <si>
    <t>256.1003.0610510.244.221</t>
  </si>
  <si>
    <t>256.1003.0610510.300.000</t>
  </si>
  <si>
    <t>256.1003.0610510.320.000</t>
  </si>
  <si>
    <t>256.1003.0610510.321.000</t>
  </si>
  <si>
    <t>256.1003.0610510.321.262</t>
  </si>
  <si>
    <t>256.1003.0610512.000.000</t>
  </si>
  <si>
    <t>256.1003.0610512.200.000</t>
  </si>
  <si>
    <t>256.1003.0610512.240.000</t>
  </si>
  <si>
    <t>256.1003.0610512.244.000</t>
  </si>
  <si>
    <t>256.1003.0610512.244.221</t>
  </si>
  <si>
    <t>256.1003.0610512.300.000</t>
  </si>
  <si>
    <t>256.1003.0610512.320.000</t>
  </si>
  <si>
    <t>256.1003.0610512.321.000</t>
  </si>
  <si>
    <t>256.1003.0610512.321.262</t>
  </si>
  <si>
    <t>256.1003.0610514.000.000</t>
  </si>
  <si>
    <t>256.1003.0610514.200.000</t>
  </si>
  <si>
    <t>256.1003.0610514.240.000</t>
  </si>
  <si>
    <t>256.1003.0610514.244.000</t>
  </si>
  <si>
    <t>256.1003.0610514.244.221</t>
  </si>
  <si>
    <t>256.1003.0610514.300.000</t>
  </si>
  <si>
    <t>256.1003.0610514.320.000</t>
  </si>
  <si>
    <t>256.1003.0610514.321.000</t>
  </si>
  <si>
    <t>256.1003.0610514.321.262</t>
  </si>
  <si>
    <t>256.1003.0610515.000.000</t>
  </si>
  <si>
    <t>256.1003.0610515.200.000</t>
  </si>
  <si>
    <t>256.1003.0610515.240.000</t>
  </si>
  <si>
    <t>256.1003.0610515.244.000</t>
  </si>
  <si>
    <t>256.1003.0610515.244.221</t>
  </si>
  <si>
    <t>256.1003.0610515.300.000</t>
  </si>
  <si>
    <t>256.1003.0610515.320.000</t>
  </si>
  <si>
    <t>256.1003.0610515.321.000</t>
  </si>
  <si>
    <t>256.1003.0610515.321.262</t>
  </si>
  <si>
    <t>256.1003.0610516.000.000</t>
  </si>
  <si>
    <t>256.1003.0610516.200.000</t>
  </si>
  <si>
    <t>256.1003.0610516.240.000</t>
  </si>
  <si>
    <t>256.1003.0610516.244.000</t>
  </si>
  <si>
    <t>256.1003.0610516.244.221</t>
  </si>
  <si>
    <t>256.1003.0610516.300.000</t>
  </si>
  <si>
    <t>256.1003.0610516.320.000</t>
  </si>
  <si>
    <t>256.1003.0610516.321.000</t>
  </si>
  <si>
    <t>256.1003.0610516.321.262</t>
  </si>
  <si>
    <t>256.1003.0610517.000.000</t>
  </si>
  <si>
    <t>256.1003.0610517.200.000</t>
  </si>
  <si>
    <t>256.1003.0610517.240.000</t>
  </si>
  <si>
    <t>256.1003.0610517.244.000</t>
  </si>
  <si>
    <t>256.1003.0610517.244.221</t>
  </si>
  <si>
    <t>256.1003.0610517.300.000</t>
  </si>
  <si>
    <t>256.1003.0610517.320.000</t>
  </si>
  <si>
    <t>256.1003.0610517.321.000</t>
  </si>
  <si>
    <t>256.1003.0610517.321.262</t>
  </si>
  <si>
    <t>256.1003.0610518.000.000</t>
  </si>
  <si>
    <t>256.1003.0610518.300.000</t>
  </si>
  <si>
    <t>256.1003.0610518.320.000</t>
  </si>
  <si>
    <t>256.1003.0610518.321.000</t>
  </si>
  <si>
    <t>256.1003.0610518.321.262</t>
  </si>
  <si>
    <t>256.1003.0610520.000.000</t>
  </si>
  <si>
    <t>256.1003.0610520.200.000</t>
  </si>
  <si>
    <t>256.1003.0610520.240.000</t>
  </si>
  <si>
    <t>256.1003.0610520.244.000</t>
  </si>
  <si>
    <t>256.1003.0610520.244.221</t>
  </si>
  <si>
    <t>256.1003.0610520.300.000</t>
  </si>
  <si>
    <t>256.1003.0610520.320.000</t>
  </si>
  <si>
    <t>256.1003.0610520.321.000</t>
  </si>
  <si>
    <t>256.1003.0610520.321.262</t>
  </si>
  <si>
    <t>256.1003.0610521.000.000</t>
  </si>
  <si>
    <t>256.1003.0610521.800.000</t>
  </si>
  <si>
    <t>256.1003.0610521.880.000</t>
  </si>
  <si>
    <t>256.1003.0610521.880.226</t>
  </si>
  <si>
    <t>256.1003.0610521.880.290</t>
  </si>
  <si>
    <t>256.1003.0610521.880.340</t>
  </si>
  <si>
    <t>256.1003.0610522.000.000</t>
  </si>
  <si>
    <t>256.1003.0610522.200.000</t>
  </si>
  <si>
    <t>256.1003.0610522.240.000</t>
  </si>
  <si>
    <t>256.1003.0610522.244.000</t>
  </si>
  <si>
    <t>256.1003.0610522.244.221</t>
  </si>
  <si>
    <t>256.1003.0610522.300.000</t>
  </si>
  <si>
    <t>256.1003.0610522.320.000</t>
  </si>
  <si>
    <t>256.1003.0610522.321.000</t>
  </si>
  <si>
    <t>256.1003.0610522.321.262</t>
  </si>
  <si>
    <t>256.1003.0610523.000.000</t>
  </si>
  <si>
    <t>256.1003.0610523.200.000</t>
  </si>
  <si>
    <t>256.1003.0610523.240.000</t>
  </si>
  <si>
    <t>256.1003.0610523.244.000</t>
  </si>
  <si>
    <t>256.1003.0610523.244.221</t>
  </si>
  <si>
    <t>256.1003.0610523.300.000</t>
  </si>
  <si>
    <t>256.1003.0610523.320.000</t>
  </si>
  <si>
    <t>256.1003.0610523.321.000</t>
  </si>
  <si>
    <t>256.1003.0610523.321.262</t>
  </si>
  <si>
    <t>256.1003.0610617.000.000</t>
  </si>
  <si>
    <t>256.1003.0610617.200.000</t>
  </si>
  <si>
    <t>256.1003.0610617.240.000</t>
  </si>
  <si>
    <t>256.1003.0610617.244.000</t>
  </si>
  <si>
    <t>256.1003.0610617.244.221</t>
  </si>
  <si>
    <t>256.1003.0610617.300.000</t>
  </si>
  <si>
    <t>256.1003.0610617.320.000</t>
  </si>
  <si>
    <t>256.1003.0610617.321.000</t>
  </si>
  <si>
    <t>256.1003.0610617.321.262</t>
  </si>
  <si>
    <t>256.1003.0610832.000.000</t>
  </si>
  <si>
    <t>256.1003.0610832.200.000</t>
  </si>
  <si>
    <t>256.1003.0610832.240.000</t>
  </si>
  <si>
    <t>256.1003.0610832.244.000</t>
  </si>
  <si>
    <t>256.1003.0610832.244.221</t>
  </si>
  <si>
    <t>233.0701.0810892.200.000</t>
  </si>
  <si>
    <t>233.0701.0810892.240.000</t>
  </si>
  <si>
    <t>233.0701.0810892.243.000</t>
  </si>
  <si>
    <t>233.0701.0810892.243.225</t>
  </si>
  <si>
    <t>233.0701.0810892.244.000</t>
  </si>
  <si>
    <t>233.0701.0810892.244.226</t>
  </si>
  <si>
    <t>233.0702.0000000.000.000</t>
  </si>
  <si>
    <t>233.0702.0800000.000.000</t>
  </si>
  <si>
    <t>233.0702.0810000.000.000</t>
  </si>
  <si>
    <t>233.0702.0810202.000.000</t>
  </si>
  <si>
    <t>233.0702.0810202.200.000</t>
  </si>
  <si>
    <t>233.0702.0810202.240.000</t>
  </si>
  <si>
    <t>233.0702.0810202.243.000</t>
  </si>
  <si>
    <t>233.0702.0810202.243.225</t>
  </si>
  <si>
    <t>233.0702.0810202.244.000</t>
  </si>
  <si>
    <t>233.0702.0810202.244.226</t>
  </si>
  <si>
    <t>233.0702.0810203.000.000</t>
  </si>
  <si>
    <t>233.0702.0810203.200.000</t>
  </si>
  <si>
    <t>233.0702.0810203.240.000</t>
  </si>
  <si>
    <t>233.0702.0810203.243.000</t>
  </si>
  <si>
    <t>233.0702.0810203.243.225</t>
  </si>
  <si>
    <t>233.0702.0810892.000.000</t>
  </si>
  <si>
    <t>233.0702.0810892.200.000</t>
  </si>
  <si>
    <t>233.0702.0810892.240.000</t>
  </si>
  <si>
    <t>233.0702.0810892.244.000</t>
  </si>
  <si>
    <t>233.0702.0810892.244.226</t>
  </si>
  <si>
    <t>233.0900.0000000.000.000</t>
  </si>
  <si>
    <t>233.0901.0000000.000.000</t>
  </si>
  <si>
    <t>233.0901.0800000.000.000</t>
  </si>
  <si>
    <t>233.0901.0810000.000.000</t>
  </si>
  <si>
    <t>233.0901.0810984.000.000</t>
  </si>
  <si>
    <t>233.0901.0810984.200.000</t>
  </si>
  <si>
    <t>233.0901.0810984.240.000</t>
  </si>
  <si>
    <t>233.0901.0810984.243.000</t>
  </si>
  <si>
    <t>233.0901.0810984.243.225</t>
  </si>
  <si>
    <t>240.0000.0000000.000.000</t>
  </si>
  <si>
    <t>240.0100.0000000.000.000</t>
  </si>
  <si>
    <t>295.0106.3000106.244.340</t>
  </si>
  <si>
    <t>295.0106.3000106.800.000</t>
  </si>
  <si>
    <t>295.0106.3000106.850.000</t>
  </si>
  <si>
    <t>295.0106.3000106.852.000</t>
  </si>
  <si>
    <t>295.0106.3000106.852.290</t>
  </si>
  <si>
    <t>295.0106.3000107.000.000</t>
  </si>
  <si>
    <t>295.0106.3000107.100.000</t>
  </si>
  <si>
    <t>295.0106.3000107.120.000</t>
  </si>
  <si>
    <t>295.0106.3000107.121.000</t>
  </si>
  <si>
    <t>295.0106.3000107.121.211</t>
  </si>
  <si>
    <t>295.0106.3000107.121.213</t>
  </si>
  <si>
    <t>295.0111.0000000.000.000</t>
  </si>
  <si>
    <t>295.0111.3000000.000.000</t>
  </si>
  <si>
    <t>295.0111.3000982.000.000</t>
  </si>
  <si>
    <t>295.0111.3000982.800.000</t>
  </si>
  <si>
    <t>295.0111.3000982.870.000</t>
  </si>
  <si>
    <t>295.0111.3000982.870.290</t>
  </si>
  <si>
    <t>ОБСЛУЖИВАНИЕ ГОСУДАРСТВЕННОГО И МУНИЦИПАЛЬНОГО ДОЛГА</t>
  </si>
  <si>
    <t>295.1300.0000000.000.000</t>
  </si>
  <si>
    <t>295.1301.0000000.000.000</t>
  </si>
  <si>
    <t>256.1003.1107522.244.000</t>
  </si>
  <si>
    <t>256.1003.1107522.244.221</t>
  </si>
  <si>
    <t>256.1003.1107522.300.000</t>
  </si>
  <si>
    <t>256.1003.1107522.320.000</t>
  </si>
  <si>
    <t>256.1003.1107522.321.000</t>
  </si>
  <si>
    <t>256.1003.1107522.321.262</t>
  </si>
  <si>
    <t>256.1004.0000000.000.000</t>
  </si>
  <si>
    <t>256.1004.0200000.000.000</t>
  </si>
  <si>
    <t>256.1004.0207556.000.000</t>
  </si>
  <si>
    <t>256.1004.0207556.200.000</t>
  </si>
  <si>
    <t>256.1004.0207556.240.000</t>
  </si>
  <si>
    <t>256.1004.0207556.244.000</t>
  </si>
  <si>
    <t>256.1004.0207556.244.221</t>
  </si>
  <si>
    <t>256.1004.0207556.300.000</t>
  </si>
  <si>
    <t>256.1004.0207556.320.000</t>
  </si>
  <si>
    <t>256.1004.0207556.321.000</t>
  </si>
  <si>
    <t>256.1004.0207556.321.262</t>
  </si>
  <si>
    <t>256.1006.0000000.000.000</t>
  </si>
  <si>
    <t>256.1006.0600000.000.000</t>
  </si>
  <si>
    <t>256.1006.0640000.000.000</t>
  </si>
  <si>
    <t>256.1006.0647513.000.000</t>
  </si>
  <si>
    <t>256.1006.0647513.100.000</t>
  </si>
  <si>
    <t>МЕЖБЮДЖЕТНЫЕ ТРАНСФЕРТЫ ОБЩЕГО ХАРАКТЕРА БЮДЖЕТАМ СУБЪЕКТОВ РОССИЙСКОЙ ФЕДЕРАЦИИ И МУНИЦИПАЛЬНЫХ ОБРАЗОВАНИЙ</t>
  </si>
  <si>
    <t>295.1400.0000000.000.000</t>
  </si>
  <si>
    <t>295.1401.0000000.000.000</t>
  </si>
  <si>
    <t>295.1401.3000000.000.000</t>
  </si>
  <si>
    <t>295.1401.3007601.000.000</t>
  </si>
  <si>
    <t>295.1401.3007601.500.000</t>
  </si>
  <si>
    <t>295.1401.3007601.510.000</t>
  </si>
  <si>
    <t>295.1401.3007601.511.000</t>
  </si>
  <si>
    <t>295.1401.3007601.511.251</t>
  </si>
  <si>
    <t>295.1403.0000000.000.000</t>
  </si>
  <si>
    <t>295.1403.3000000.000.000</t>
  </si>
  <si>
    <t>295.1403.3000603.000.000</t>
  </si>
  <si>
    <t>295.1403.3000603.500.000</t>
  </si>
  <si>
    <t>295.1403.3000603.540.000</t>
  </si>
  <si>
    <t>295.1403.3000603.540.251</t>
  </si>
  <si>
    <t>256.1003.0620511.244.221</t>
  </si>
  <si>
    <t>256.1003.0620511.300.000</t>
  </si>
  <si>
    <t>256.1003.0620511.320.000</t>
  </si>
  <si>
    <t>256.1003.0620511.321.000</t>
  </si>
  <si>
    <t xml:space="preserve">Дотации на выравнивание бюджетной обеспеченности муниципальных районов из регионального фонда финансовой поддержки </t>
  </si>
  <si>
    <t>Молодежная политика и оздоровление детей</t>
  </si>
  <si>
    <t>Мероприятия в сфере молодежной политики</t>
  </si>
  <si>
    <t>Прочие выплаты</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</si>
  <si>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</si>
  <si>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</si>
  <si>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</si>
  <si>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</si>
  <si>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</si>
  <si>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</si>
  <si>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</si>
  <si>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</si>
  <si>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</si>
  <si>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Глава местной администрации (исполнительно-распорядительного органа муниципального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</si>
  <si>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</si>
  <si>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</si>
  <si>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</si>
  <si>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</si>
  <si>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</si>
  <si>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</si>
  <si>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</si>
  <si>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</si>
  <si>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ПРОЧИЕ НЕНАЛОГОВЫЕ ДОХОДЫ</t>
  </si>
  <si>
    <t>Невыясненные поступления, зачисляемые в бюджеты муниципальных районов</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</si>
  <si>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</si>
  <si>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</si>
  <si>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</si>
  <si>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</si>
  <si>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</si>
  <si>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267.0113.3000106.850.000</t>
  </si>
  <si>
    <t>267.0113.3000106.852.000</t>
  </si>
  <si>
    <t>267.0113.3000106.852.290</t>
  </si>
  <si>
    <t>267.0113.3000107.000.000</t>
  </si>
  <si>
    <t>267.0113.3000107.100.000</t>
  </si>
  <si>
    <t>267.0113.3000107.120.000</t>
  </si>
  <si>
    <t>267.0113.3000107.121.000</t>
  </si>
  <si>
    <t>267.0113.3000107.121.211</t>
  </si>
  <si>
    <t>267.0113.3000107.121.213</t>
  </si>
  <si>
    <t>267.0113.3000951.000.000</t>
  </si>
  <si>
    <t>267.0113.3000951.200.000</t>
  </si>
  <si>
    <t>267.0113.3000951.240.000</t>
  </si>
  <si>
    <t>267.0113.3000951.244.000</t>
  </si>
  <si>
    <t>267.0113.3000951.244.225</t>
  </si>
  <si>
    <t>267.0113.3000951.244.226</t>
  </si>
  <si>
    <t>267.0400.0000000.000.000</t>
  </si>
  <si>
    <t>267.0412.0000000.000.000</t>
  </si>
  <si>
    <t>267.0412.3000000.000.000</t>
  </si>
  <si>
    <t>267.0412.3000952.000.000</t>
  </si>
  <si>
    <t>267.0412.3000952.200.000</t>
  </si>
  <si>
    <t>267.0412.3000952.240.000</t>
  </si>
  <si>
    <t>267.0412.3000952.244.000</t>
  </si>
  <si>
    <t>267.0900.0000000.000.000</t>
  </si>
  <si>
    <t>267.0901.0000000.000.000</t>
  </si>
  <si>
    <t>267.0901.3000000.000.000</t>
  </si>
  <si>
    <t>267.0901.3000984.000.000</t>
  </si>
  <si>
    <t>267.0901.3000984.200.000</t>
  </si>
  <si>
    <t>267.0901.3000984.240.000</t>
  </si>
  <si>
    <t>267.0901.3000984.244.000</t>
  </si>
  <si>
    <t>267.0901.3000984.244.310</t>
  </si>
  <si>
    <t>274.0000.0000000.000.000</t>
  </si>
  <si>
    <t>274.0700.0000000.000.000</t>
  </si>
  <si>
    <t>274.0701.0000000.000.000</t>
  </si>
  <si>
    <t>274.0701.0200000.000.000</t>
  </si>
  <si>
    <t>274.0701.0200201.000.000</t>
  </si>
  <si>
    <t>274.0701.0200201.100.000</t>
  </si>
  <si>
    <t>274.0701.0200201.110.000</t>
  </si>
  <si>
    <t>274.0701.0200201.111.000</t>
  </si>
  <si>
    <t>274.0701.0200201.111.211</t>
  </si>
  <si>
    <t>274.0701.0200201.111.213</t>
  </si>
  <si>
    <t>274.0701.0200201.112.000</t>
  </si>
  <si>
    <t>274.0701.0200201.112.212</t>
  </si>
  <si>
    <t>274.0701.0200201.112.222</t>
  </si>
  <si>
    <t>274.0701.0200201.112.226</t>
  </si>
  <si>
    <t>274.0701.0200201.200.000</t>
  </si>
  <si>
    <t>274.0701.0200201.240.000</t>
  </si>
  <si>
    <t>274.0701.0200201.243.000</t>
  </si>
  <si>
    <t>274.0701.0200201.243.225</t>
  </si>
  <si>
    <t>274.0701.0200201.244.000</t>
  </si>
  <si>
    <t>274.0701.0200201.244.221</t>
  </si>
  <si>
    <t>274.0701.0200201.244.222</t>
  </si>
  <si>
    <t>274.0701.0200201.244.223</t>
  </si>
  <si>
    <t>274.0701.0200201.244.225</t>
  </si>
  <si>
    <t>274.0701.0200201.244.226</t>
  </si>
  <si>
    <t>274.0701.0200201.244.310</t>
  </si>
  <si>
    <t>274.0701.0200201.244.340</t>
  </si>
  <si>
    <t>274.0701.0200201.800.000</t>
  </si>
  <si>
    <t>274.0701.0200201.850.000</t>
  </si>
  <si>
    <t>274.0701.0200201.852.000</t>
  </si>
  <si>
    <t>274.0701.0200201.852.290</t>
  </si>
  <si>
    <t>256.1006.0647513.800.000</t>
  </si>
  <si>
    <t>256.1006.0647513.850.000</t>
  </si>
  <si>
    <t>256.1006.0647513.852.000</t>
  </si>
  <si>
    <t>256.1006.0647513.852.290</t>
  </si>
  <si>
    <t>267.0000.0000000.000.000</t>
  </si>
  <si>
    <t>267.0100.0000000.000.000</t>
  </si>
  <si>
    <t>267.0113.0000000.000.000</t>
  </si>
  <si>
    <t>267.0113.3000000.000.000</t>
  </si>
  <si>
    <t>267.0113.3000106.000.000</t>
  </si>
  <si>
    <t>267.0113.3000106.100.000</t>
  </si>
  <si>
    <t>267.0113.3000106.120.000</t>
  </si>
  <si>
    <t>267.0113.3000106.121.000</t>
  </si>
  <si>
    <t>267.0113.3000106.121.211</t>
  </si>
  <si>
    <t>267.0113.3000106.121.213</t>
  </si>
  <si>
    <t>267.0113.3000106.122.000</t>
  </si>
  <si>
    <t>267.0113.3000106.122.212</t>
  </si>
  <si>
    <t>267.0113.3000106.122.222</t>
  </si>
  <si>
    <t>267.0113.3000106.122.226</t>
  </si>
  <si>
    <t>267.0113.3000106.200.000</t>
  </si>
  <si>
    <t>267.0113.3000106.240.000</t>
  </si>
  <si>
    <t>267.0113.3000106.244.000</t>
  </si>
  <si>
    <t>267.0113.3000106.244.221</t>
  </si>
  <si>
    <t>267.0113.3000106.244.225</t>
  </si>
  <si>
    <t>267.0113.3000106.244.226</t>
  </si>
  <si>
    <t>267.0113.3000106.244.310</t>
  </si>
  <si>
    <t>267.0113.3000106.244.340</t>
  </si>
  <si>
    <t>267.0113.3000106.800.000</t>
  </si>
  <si>
    <t>201.0804.3000106.000.000</t>
  </si>
  <si>
    <t>201.0804.3000106.100.000</t>
  </si>
  <si>
    <t>201.0804.3000106.120.000</t>
  </si>
  <si>
    <t>201.0804.3000106.121.000</t>
  </si>
  <si>
    <t>201.0804.3000106.121.211</t>
  </si>
  <si>
    <t>201.0804.3000106.121.213</t>
  </si>
  <si>
    <t>201.0804.3000106.122.000</t>
  </si>
  <si>
    <t>201.0804.3000106.122.212</t>
  </si>
  <si>
    <t>201.0804.3000106.122.222</t>
  </si>
  <si>
    <t>201.0804.3000106.122.226</t>
  </si>
  <si>
    <t>201.0804.3000106.200.000</t>
  </si>
  <si>
    <t>201.0804.3000106.240.000</t>
  </si>
  <si>
    <t>201.0804.3000106.244.000</t>
  </si>
  <si>
    <t>201.0804.3000106.244.221</t>
  </si>
  <si>
    <t>201.0804.3000106.244.222</t>
  </si>
  <si>
    <t>201.0804.3000106.244.226</t>
  </si>
  <si>
    <t>201.0804.3000107.000.000</t>
  </si>
  <si>
    <t>201.0804.3000107.100.000</t>
  </si>
  <si>
    <t>201.0804.3000107.120.000</t>
  </si>
  <si>
    <t>201.0804.3000107.121.000</t>
  </si>
  <si>
    <t>201.0804.3000107.121.211</t>
  </si>
  <si>
    <t>201.0804.3000107.121.213</t>
  </si>
  <si>
    <t>ЗДРАВООХРАНЕНИЕ</t>
  </si>
  <si>
    <t>201.0900.0000000.000.000</t>
  </si>
  <si>
    <t>201.0909.0000000.000.000</t>
  </si>
  <si>
    <t>201.0909.3000000.000.000</t>
  </si>
  <si>
    <t>201.0909.3000106.000.000</t>
  </si>
  <si>
    <t>201.0909.3000106.100.000</t>
  </si>
  <si>
    <t>201.0909.3000106.120.000</t>
  </si>
  <si>
    <t>201.0909.3000106.121.000</t>
  </si>
  <si>
    <t>201.0909.3000106.121.211</t>
  </si>
  <si>
    <t>201.0909.3000106.122.000</t>
  </si>
  <si>
    <t>201.0909.3000106.122.212</t>
  </si>
  <si>
    <t>201.0909.3000106.200.000</t>
  </si>
  <si>
    <t>201.0909.3000106.240.000</t>
  </si>
  <si>
    <t>201.0909.3000106.244.000</t>
  </si>
  <si>
    <t>201.0909.3000106.244.221</t>
  </si>
  <si>
    <t>201.0909.3000106.244.226</t>
  </si>
  <si>
    <t>201.0909.3000106.800.000</t>
  </si>
  <si>
    <t>201.0909.3000106.850.000</t>
  </si>
  <si>
    <t>201.0909.3000106.852.000</t>
  </si>
  <si>
    <t>201.0909.3000106.852.290</t>
  </si>
  <si>
    <t>СОЦИАЛЬНАЯ ПОЛИТИКА</t>
  </si>
  <si>
    <t>201.1000.0000000.000.000</t>
  </si>
  <si>
    <t>201.1003.0000000.000.000</t>
  </si>
  <si>
    <t>201.1003.0900000.000.000</t>
  </si>
  <si>
    <t>201.1003.0900616.000.000</t>
  </si>
  <si>
    <t>201.1003.0900616.300.000</t>
  </si>
  <si>
    <t>201.1003.0900616.320.000</t>
  </si>
  <si>
    <t>201.1003.0900616.322.000</t>
  </si>
  <si>
    <t>201.1003.0900616.322.262</t>
  </si>
  <si>
    <t>201.1003.0910000.000.000</t>
  </si>
  <si>
    <t>201.1003.0910421.000.000</t>
  </si>
  <si>
    <t>201.1003.0910421.300.000</t>
  </si>
  <si>
    <t>201.1003.0910421.310.000</t>
  </si>
  <si>
    <t>201.1003.0910421.313.000</t>
  </si>
  <si>
    <t>201.1003.0910421.313.262</t>
  </si>
  <si>
    <t>201.1003.1100000.000.000</t>
  </si>
  <si>
    <t>201.1003.1102821.000.000</t>
  </si>
  <si>
    <t>201.1003.1102821.300.000</t>
  </si>
  <si>
    <t>201.1003.1102821.320.000</t>
  </si>
  <si>
    <t>201.1003.1102821.321.000</t>
  </si>
  <si>
    <t>201.1003.1102821.321.262</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</si>
  <si>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</si>
  <si>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7571</t>
  </si>
  <si>
    <t>Субвенции на предоставление, доставку и пересылку единовременной адресной материальной помощи на ремонт печного отопления и электропроводки в жилых помещениях обратившимся многодетным семьям</t>
  </si>
  <si>
    <t>2690</t>
  </si>
  <si>
    <t>Субвенции на поддержку экономического и социального развития коренных малочисленных народов Севера, Сибири и Дальнего Востока за счет средств федерального бюджета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</si>
  <si>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5091</t>
  </si>
  <si>
    <t>274.0702.0200401.111.000</t>
  </si>
  <si>
    <t>274.0702.0200401.111.211</t>
  </si>
  <si>
    <t>274.0702.0200401.111.213</t>
  </si>
  <si>
    <t>274.0702.0200404.000.000</t>
  </si>
  <si>
    <t>274.0702.0200404.200.000</t>
  </si>
  <si>
    <t>274.0702.0200404.240.000</t>
  </si>
  <si>
    <t>274.0702.0200404.244.000</t>
  </si>
  <si>
    <t>274.0702.0200404.244.310</t>
  </si>
  <si>
    <t>274.0702.0200532.000.000</t>
  </si>
  <si>
    <t>274.0702.0200532.100.000</t>
  </si>
  <si>
    <t>274.0702.0200532.110.000</t>
  </si>
  <si>
    <t>274.0702.0200532.111.000</t>
  </si>
  <si>
    <t>274.0702.0200532.111.211</t>
  </si>
  <si>
    <t>274.0702.0200532.111.213</t>
  </si>
  <si>
    <t>274.0702.0200732.000.000</t>
  </si>
  <si>
    <t>274.0702.0200732.200.000</t>
  </si>
  <si>
    <t>274.0702.0200732.240.000</t>
  </si>
  <si>
    <t>274.0702.0200732.244.000</t>
  </si>
  <si>
    <t>274.0702.0200732.244.222</t>
  </si>
  <si>
    <t>274.0701.0205059.612.241</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</si>
  <si>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</si>
  <si>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Субсидии бюджетам на модернизацию региональных систем дошкольного образования</t>
  </si>
  <si>
    <t>204</t>
  </si>
  <si>
    <t>Субсидии бюджетам муниципальных районов на модернизацию региональных систем дошкольного образования</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</si>
  <si>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</si>
  <si>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</si>
  <si>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</si>
  <si>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</si>
  <si>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Муниципальная программа Таймырского Долгано-Ненецкого муниципального района «Культура Таймыра» на 2014-2016 годы</t>
  </si>
  <si>
    <t>Расходы на обеспечение деятельности муниципального учреждения, осуществляющего формирование и содержание муниципального архива, включая хранение архивных фондов поселений</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</si>
  <si>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</si>
  <si>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</si>
  <si>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274.0701.0200401.110.000</t>
  </si>
  <si>
    <t>274.0701.0200401.111.000</t>
  </si>
  <si>
    <t>274.0701.0200401.111.211</t>
  </si>
  <si>
    <t>274.0701.0200401.111.213</t>
  </si>
  <si>
    <t>274.0701.0200407.000.000</t>
  </si>
  <si>
    <t>274.0701.0200407.600.000</t>
  </si>
  <si>
    <t>274.0701.0200407.610.000</t>
  </si>
  <si>
    <t>274.0701.0200407.612.000</t>
  </si>
  <si>
    <t>274.0701.0200407.612.241</t>
  </si>
  <si>
    <t>274.0702.0200732.244.226</t>
  </si>
  <si>
    <t>274.0702.0200732.244.290</t>
  </si>
  <si>
    <t>274.0702.0200732.244.310</t>
  </si>
  <si>
    <t>274.0702.0200732.244.340</t>
  </si>
  <si>
    <t>274.0702.0200733.000.000</t>
  </si>
  <si>
    <t>274.0702.0200733.100.000</t>
  </si>
  <si>
    <t>274.0702.0200733.110.000</t>
  </si>
  <si>
    <t>274.0702.0200733.112.000</t>
  </si>
  <si>
    <t>274.0702.0200733.112.212</t>
  </si>
  <si>
    <t>274.0702.0200733.200.000</t>
  </si>
  <si>
    <t>274.0702.0200733.240.000</t>
  </si>
  <si>
    <t>274.0702.0200733.244.000</t>
  </si>
  <si>
    <t>274.0702.0200733.244.222</t>
  </si>
  <si>
    <t>274.0702.0200733.244.226</t>
  </si>
  <si>
    <t>274.0702.0200733.244.290</t>
  </si>
  <si>
    <t>274.0702.0207558.000.000</t>
  </si>
  <si>
    <t>274.0702.0207558.100.000</t>
  </si>
  <si>
    <t>274.0702.0207558.110.000</t>
  </si>
  <si>
    <t>274.0702.0207558.111.000</t>
  </si>
  <si>
    <t>274.0702.0207558.111.211</t>
  </si>
  <si>
    <t>274.0702.0207558.111.213</t>
  </si>
  <si>
    <t>274.0702.0207564.000.000</t>
  </si>
  <si>
    <t>274.0702.0207564.100.000</t>
  </si>
  <si>
    <t>274.0702.0207564.110.000</t>
  </si>
  <si>
    <t>274.0702.0207564.111.000</t>
  </si>
  <si>
    <t>274.0702.0207564.111.211</t>
  </si>
  <si>
    <t>274.0702.0207564.111.213</t>
  </si>
  <si>
    <t>274.0702.0207564.112.000</t>
  </si>
  <si>
    <t>274.0702.0207564.112.212</t>
  </si>
  <si>
    <t>274.0702.0207564.112.222</t>
  </si>
  <si>
    <t>274.0702.0207564.112.226</t>
  </si>
  <si>
    <t>274.0702.0207564.200.000</t>
  </si>
  <si>
    <t>274.0702.0207564.240.000</t>
  </si>
  <si>
    <t>274.0702.0207564.244.000</t>
  </si>
  <si>
    <t>274.0702.0207564.244.221</t>
  </si>
  <si>
    <t>274.0702.0207564.244.222</t>
  </si>
  <si>
    <t>274.0702.0207564.244.225</t>
  </si>
  <si>
    <t>274.0702.0207564.244.226</t>
  </si>
  <si>
    <t>274.0702.0207564.244.290</t>
  </si>
  <si>
    <t>274.0702.0207564.244.310</t>
  </si>
  <si>
    <t>274.0702.0207564.244.340</t>
  </si>
  <si>
    <t>274.0702.0207588.000.000</t>
  </si>
  <si>
    <t>274.0702.0207588.100.000</t>
  </si>
  <si>
    <t>274.0702.0207588.110.000</t>
  </si>
  <si>
    <t>274.0702.0207588.111.000</t>
  </si>
  <si>
    <t>274.0702.0207588.111.211</t>
  </si>
  <si>
    <t>274.0702.0207588.111.213</t>
  </si>
  <si>
    <t>274.0702.0207588.112.000</t>
  </si>
  <si>
    <t>274.0702.0207588.112.212</t>
  </si>
  <si>
    <t>274.0702.0207588.200.000</t>
  </si>
  <si>
    <t>274.0702.0207588.240.000</t>
  </si>
  <si>
    <t>274.0702.0207588.244.000</t>
  </si>
  <si>
    <t>274.0702.0207588.244.225</t>
  </si>
  <si>
    <t>274.0702.0207588.244.226</t>
  </si>
  <si>
    <t>274.0702.0207588.244.310</t>
  </si>
  <si>
    <t>274.0702.0207588.244.340</t>
  </si>
  <si>
    <t>274.0702.3000000.000.000</t>
  </si>
  <si>
    <t>274.0702.3001031.000.000</t>
  </si>
  <si>
    <t>274.0702.3001031.100.000</t>
  </si>
  <si>
    <t>274.0702.3001031.110.000</t>
  </si>
  <si>
    <t>274.0702.3001031.111.000</t>
  </si>
  <si>
    <t>274.0702.3001031.111.211</t>
  </si>
  <si>
    <t>274.0702.3001031.111.213</t>
  </si>
  <si>
    <t>274.0702.3007439.000.000</t>
  </si>
  <si>
    <t>274.0702.3007439.200.000</t>
  </si>
  <si>
    <t>274.0702.3007439.240.000</t>
  </si>
  <si>
    <t>274.0702.3007439.244.000</t>
  </si>
  <si>
    <t>274.0702.3007439.244.310</t>
  </si>
  <si>
    <t>274.0702.3007559.000.000</t>
  </si>
  <si>
    <t>274.0702.3007559.200.000</t>
  </si>
  <si>
    <t>274.0702.3007559.240.000</t>
  </si>
  <si>
    <t>274.0702.3007559.244.000</t>
  </si>
  <si>
    <t>274.0702.3007559.244.310</t>
  </si>
  <si>
    <t>274.0702.3007559.244.340</t>
  </si>
  <si>
    <t>274.0702.3007581.000.000</t>
  </si>
  <si>
    <t>274.0702.3007581.200.000</t>
  </si>
  <si>
    <t>274.0702.3007581.240.000</t>
  </si>
  <si>
    <t>274.0702.3007581.244.000</t>
  </si>
  <si>
    <t>274.0702.3007581.244.226</t>
  </si>
  <si>
    <t>274.0702.3007581.244.310</t>
  </si>
  <si>
    <t>274.0702.3007581.244.340</t>
  </si>
  <si>
    <t>274.0702.3007789.000.000</t>
  </si>
  <si>
    <t>274.0702.3007789.200.000</t>
  </si>
  <si>
    <t>274.0702.3007789.240.000</t>
  </si>
  <si>
    <t>Предоставление бюджетных кредитов внутри страны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</si>
  <si>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</si>
  <si>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источники внешнего финансирования бюджета</t>
  </si>
  <si>
    <t>620</t>
  </si>
  <si>
    <t>(расшифровка подписи)</t>
  </si>
  <si>
    <t>79870783</t>
  </si>
  <si>
    <r>
      <t xml:space="preserve">Наименование финансового органа: </t>
    </r>
    <r>
      <rPr>
        <b/>
        <sz val="8"/>
        <rFont val="Arial"/>
        <family val="2"/>
      </rPr>
      <t xml:space="preserve">Финансовое управление администрации Таймырского Долгано-Ненецкого муниципального района   </t>
    </r>
  </si>
  <si>
    <t xml:space="preserve">Глава по БК </t>
  </si>
  <si>
    <t>295</t>
  </si>
  <si>
    <r>
      <t xml:space="preserve">Наименование публично-правового образования: </t>
    </r>
    <r>
      <rPr>
        <b/>
        <sz val="8"/>
        <rFont val="Arial"/>
        <family val="2"/>
      </rPr>
      <t xml:space="preserve">бюджет Таймырского Долгано-Ненецкого муниципального района  </t>
    </r>
    <r>
      <rPr>
        <sz val="8"/>
        <rFont val="Arial"/>
        <family val="2"/>
      </rPr>
      <t xml:space="preserve">   </t>
    </r>
  </si>
  <si>
    <t>Периодичность:  месячная</t>
  </si>
  <si>
    <t>Реализация полномочий органов местного самоуправления города Дудинки в части организации строительства муниципального жилищного фонда</t>
  </si>
  <si>
    <t>233.0113.0810106.243.000</t>
  </si>
  <si>
    <t>233.0113.0810106.243.225</t>
  </si>
  <si>
    <t>233.0113.0810106.244.000</t>
  </si>
  <si>
    <t>233.0113.0810106.244.226</t>
  </si>
  <si>
    <t>233.0113.0820000.000.000</t>
  </si>
  <si>
    <t>233.0113.0820315.000.000</t>
  </si>
  <si>
    <t>233.0113.0820315.800.000</t>
  </si>
  <si>
    <t>233.0113.0820315.810.000</t>
  </si>
  <si>
    <t>233.0113.0820315.810.241</t>
  </si>
  <si>
    <t>233.0113.3000000.000.000</t>
  </si>
  <si>
    <t>233.0113.3000408.000.000</t>
  </si>
  <si>
    <t>233.0113.3000408.200.000</t>
  </si>
  <si>
    <t>233.0113.3000408.240.000</t>
  </si>
  <si>
    <t>233.0113.3000408.243.000</t>
  </si>
  <si>
    <t>233.0113.3000408.243.225</t>
  </si>
  <si>
    <t>НАЦИОНАЛЬНАЯ БЕЗОПАСНОСТЬ И ПРАВООХРАНИТЕЛЬНАЯ ДЕЯТЕЛЬНОСТЬ</t>
  </si>
  <si>
    <t>233.0300.0000000.000.000</t>
  </si>
  <si>
    <t>233.0309.0000000.000.000</t>
  </si>
  <si>
    <t>233.0309.0800000.000.000</t>
  </si>
  <si>
    <t>233.0309.0810000.000.000</t>
  </si>
  <si>
    <t>233.0309.0810106.000.000</t>
  </si>
  <si>
    <t>233.0309.0810106.200.000</t>
  </si>
  <si>
    <t>233.0309.0810106.240.000</t>
  </si>
  <si>
    <t>233.0309.0810106.243.000</t>
  </si>
  <si>
    <t>233.0309.0810106.243.225</t>
  </si>
  <si>
    <t>233.0400.0000000.000.000</t>
  </si>
  <si>
    <t>233.0405.0000000.000.000</t>
  </si>
  <si>
    <t>233.0405.3000000.000.000</t>
  </si>
  <si>
    <t>233.0405.3007518.000.000</t>
  </si>
  <si>
    <t>233.0405.3007518.200.000</t>
  </si>
  <si>
    <t>233.0405.3007518.240.000</t>
  </si>
  <si>
    <t>233.0405.3007518.244.000</t>
  </si>
  <si>
    <t>233.0405.3007518.244.226</t>
  </si>
  <si>
    <t>233.0412.0000000.000.000</t>
  </si>
  <si>
    <t>233.0412.3000000.000.000</t>
  </si>
  <si>
    <t>233.0412.3000604.000.000</t>
  </si>
  <si>
    <t>233.0412.3000604.500.000</t>
  </si>
  <si>
    <t>233.0412.3000604.540.000</t>
  </si>
  <si>
    <t>233.0412.3000604.540.251</t>
  </si>
  <si>
    <t>233.0412.3000618.000.000</t>
  </si>
  <si>
    <t>233.0412.3000618.200.000</t>
  </si>
  <si>
    <t>233.0412.3000618.240.000</t>
  </si>
  <si>
    <t>233.0412.3000618.244.000</t>
  </si>
  <si>
    <t>233.0412.3000618.244.226</t>
  </si>
  <si>
    <t>233.0412.3007466.000.000</t>
  </si>
  <si>
    <t>233.0412.3007466.200.000</t>
  </si>
  <si>
    <t>233.0412.3007466.240.000</t>
  </si>
  <si>
    <t>233.0412.3007466.244.000</t>
  </si>
  <si>
    <t>233.0412.3007466.244.226</t>
  </si>
  <si>
    <t>233.0412.3007466.500.000</t>
  </si>
  <si>
    <t>233.0412.3007466.540.000</t>
  </si>
  <si>
    <t>233.0412.3007466.540.251</t>
  </si>
  <si>
    <t>ЖИЛИЩНО-КОММУНАЛЬНОЕ ХОЗЯЙСТВО</t>
  </si>
  <si>
    <t>233.0500.0000000.000.000</t>
  </si>
  <si>
    <t>233.0501.0000000.000.000</t>
  </si>
  <si>
    <t>233.0501.0800000.000.000</t>
  </si>
  <si>
    <t>233.0501.0810000.000.000</t>
  </si>
  <si>
    <t>233.0501.0810891.000.000</t>
  </si>
  <si>
    <t>233.0501.0810891.200.000</t>
  </si>
  <si>
    <t>233.0501.0810891.240.000</t>
  </si>
  <si>
    <t>233.0501.0810891.244.000</t>
  </si>
  <si>
    <t>233.0501.0810891.244.226</t>
  </si>
  <si>
    <t>233.0501.0810891.244.310</t>
  </si>
  <si>
    <t>233.0501.3000000.000.000</t>
  </si>
  <si>
    <t>233.0501.3000614.000.000</t>
  </si>
  <si>
    <t>233.0501.3000614.200.000</t>
  </si>
  <si>
    <t>233.0501.3000614.240.000</t>
  </si>
  <si>
    <t>233.0501.3000614.244.000</t>
  </si>
  <si>
    <t>233.0501.3000614.244.226</t>
  </si>
  <si>
    <t>233.0501.3000614.244.310</t>
  </si>
  <si>
    <t>233.0501.3000615.000.000</t>
  </si>
  <si>
    <t>233.0501.3000615.200.000</t>
  </si>
  <si>
    <t>233.0501.3000615.240.000</t>
  </si>
  <si>
    <t>233.0501.3000615.244.000</t>
  </si>
  <si>
    <t>233.0501.3000615.244.226</t>
  </si>
  <si>
    <t>233.0502.0000000.000.000</t>
  </si>
  <si>
    <t>233.0502.0800000.000.000</t>
  </si>
  <si>
    <t>233.0502.0820000.000.000</t>
  </si>
  <si>
    <t>233.0502.0827577.000.000</t>
  </si>
  <si>
    <t>233.0502.0827577.800.000</t>
  </si>
  <si>
    <t>233.0502.0827577.810.000</t>
  </si>
  <si>
    <t>233.0502.0827577.810.241</t>
  </si>
  <si>
    <t>233.0502.0827577.810.242</t>
  </si>
  <si>
    <t>233.0502.0827578.000.000</t>
  </si>
  <si>
    <t>233.0502.0827578.800.000</t>
  </si>
  <si>
    <t>233.0502.0827578.810.000</t>
  </si>
  <si>
    <t>233.0502.0827578.810.241</t>
  </si>
  <si>
    <t>233.0502.0827578.810.242</t>
  </si>
  <si>
    <t>233.0503.0000000.000.000</t>
  </si>
  <si>
    <t>233.0503.3000000.000.000</t>
  </si>
  <si>
    <t>233.0503.3007741.000.000</t>
  </si>
  <si>
    <t>233.0503.3007741.500.000</t>
  </si>
  <si>
    <t>233.0503.3007741.540.000</t>
  </si>
  <si>
    <t>233.0503.3007741.540.251</t>
  </si>
  <si>
    <t>Другие вопросы в области жилищно-коммунального хозяйства</t>
  </si>
  <si>
    <t>233.0505.0000000.000.000</t>
  </si>
  <si>
    <t>233.0505.3000000.000.000</t>
  </si>
  <si>
    <t>233.0505.3007571.000.000</t>
  </si>
  <si>
    <t>233.0505.3007571.500.000</t>
  </si>
  <si>
    <t>233.0505.3007571.540.000</t>
  </si>
  <si>
    <t>233.0505.3007571.540.251</t>
  </si>
  <si>
    <t>233.0700.0000000.000.000</t>
  </si>
  <si>
    <t>233.0701.0000000.000.000</t>
  </si>
  <si>
    <t>233.0701.0800000.000.000</t>
  </si>
  <si>
    <t>233.0701.0810000.000.000</t>
  </si>
  <si>
    <t>233.0701.0810201.000.000</t>
  </si>
  <si>
    <t>233.0701.0810201.200.000</t>
  </si>
  <si>
    <t>233.0701.0810201.240.000</t>
  </si>
  <si>
    <t>233.0701.0810201.243.000</t>
  </si>
  <si>
    <t>233.0701.0810201.243.225</t>
  </si>
  <si>
    <t>233.0701.0810201.244.000</t>
  </si>
  <si>
    <t>233.0701.0810201.244.226</t>
  </si>
  <si>
    <t>233.0701.0810201.244.310</t>
  </si>
  <si>
    <t>233.0701.0810892.000.000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</si>
  <si>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</si>
  <si>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</si>
  <si>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040</t>
  </si>
  <si>
    <t>05</t>
  </si>
  <si>
    <t>03</t>
  </si>
  <si>
    <t>08</t>
  </si>
  <si>
    <t>Плата за размещение отходов производства и потребления</t>
  </si>
  <si>
    <t>ДОХОДЫ ОТ ОКАЗАНИЯ ПЛАТНЫХ УСЛУГ (РАБОТ) И КОМПЕНСАЦИИ ЗАТРАТ ГОСУДАРСТВА</t>
  </si>
  <si>
    <t>Прочие доходы от оказания платных услуг (работ)</t>
  </si>
  <si>
    <t>Средства от продажи акций и иных форм участия в капитале, находящихся в государственной и муниципальной собственности</t>
  </si>
  <si>
    <t>Изменение остатков средств на счетах по учету средств бюджетов</t>
  </si>
  <si>
    <t>Управление по делам гражданской обороны и чрезвычайным ситуациям Администрации Таймырского Долгано-Ненецкого муниципального района</t>
  </si>
  <si>
    <t>Дорожное хозяйство (дорожные фонды)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</si>
  <si>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</si>
  <si>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</si>
  <si>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</si>
  <si>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Расходы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</si>
  <si>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Расходы на обеспечение деятельности учебно-методических кабинетов, централизованных бухгалтерий, групп хозяйственного обслуживания</t>
  </si>
  <si>
    <t>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</si>
  <si>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Расходы на оплату проезда к месту жительства и обратно к месту учебы учащимся и студентам из малообеспеченных семей</t>
  </si>
  <si>
    <t>Расходы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t>
  </si>
  <si>
    <t>Расходы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t>
  </si>
  <si>
    <t>Расходы на обеспечение бесплатного проезда детей до места  нахождения детских оздоровительных лагерей и обратно</t>
  </si>
  <si>
    <t>Расходы на содействие повышению уровня образования, профессиональной подготовке лиц из числа малочисленных народов</t>
  </si>
  <si>
    <t>Иные выплаты населению</t>
  </si>
  <si>
    <t>Расходы на обеспечение предоставления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</si>
  <si>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201.0104.3000106.122.222</t>
  </si>
  <si>
    <t>201.0104.3000106.122.226</t>
  </si>
  <si>
    <t>201.0104.3000106.200.000</t>
  </si>
  <si>
    <t>201.0104.3000106.240.000</t>
  </si>
  <si>
    <t>201.0104.3000106.244.000</t>
  </si>
  <si>
    <t>201.0104.3000106.244.221</t>
  </si>
  <si>
    <t>201.0104.3000106.244.222</t>
  </si>
  <si>
    <t>201.0104.3000106.244.223</t>
  </si>
  <si>
    <t>201.0104.3000106.244.225</t>
  </si>
  <si>
    <t>201.0104.3000106.244.226</t>
  </si>
  <si>
    <t>201.0104.3000106.244.290</t>
  </si>
  <si>
    <t>201.0104.3000106.244.310</t>
  </si>
  <si>
    <t>201.0104.3000106.244.340</t>
  </si>
  <si>
    <t>201.0104.3000106.800.000</t>
  </si>
  <si>
    <t>201.0104.3000106.830.000</t>
  </si>
  <si>
    <t>201.0104.3000106.831.000</t>
  </si>
  <si>
    <t>201.0104.3000106.831.290</t>
  </si>
  <si>
    <t>201.0104.3000106.850.000</t>
  </si>
  <si>
    <t>201.0104.3000106.852.000</t>
  </si>
  <si>
    <t>201.0104.3000106.852.290</t>
  </si>
  <si>
    <t>201.0104.3000107.000.000</t>
  </si>
  <si>
    <t>201.0104.3000107.100.000</t>
  </si>
  <si>
    <t>201.0104.3000107.120.000</t>
  </si>
  <si>
    <t>201.0104.3007604.121.211</t>
  </si>
  <si>
    <t>201.0104.3007604.121.213</t>
  </si>
  <si>
    <t>201.0104.3007604.122.000</t>
  </si>
  <si>
    <t>201.0104.3007604.122.212</t>
  </si>
  <si>
    <t>201.0104.3007604.122.222</t>
  </si>
  <si>
    <t>201.0104.3007604.122.226</t>
  </si>
  <si>
    <t>201.0104.3007604.200.000</t>
  </si>
  <si>
    <t>201.0104.3007604.240.000</t>
  </si>
  <si>
    <t>201.0104.3007604.244.000</t>
  </si>
  <si>
    <t>201.0104.3007604.244.221</t>
  </si>
  <si>
    <t>201.0104.3007604.244.226</t>
  </si>
  <si>
    <t>201.0104.3007604.244.310</t>
  </si>
  <si>
    <t>201.0104.3007604.244.340</t>
  </si>
  <si>
    <t>201.0113.0000000.000.000</t>
  </si>
  <si>
    <t>201.0113.0300000.000.000</t>
  </si>
  <si>
    <t>201.0113.0300206.000.000</t>
  </si>
  <si>
    <t>201.0113.0300206.100.000</t>
  </si>
  <si>
    <t>201.0113.0300206.110.000</t>
  </si>
  <si>
    <t>201.0113.0300206.111.000</t>
  </si>
  <si>
    <t>201.0113.0300206.111.211</t>
  </si>
  <si>
    <t>201.0113.0300206.111.213</t>
  </si>
  <si>
    <t>201.0113.0300206.112.000</t>
  </si>
  <si>
    <t>201.0113.0300206.112.212</t>
  </si>
  <si>
    <t>201.0113.0300206.112.222</t>
  </si>
  <si>
    <t>201.0113.0300206.200.000</t>
  </si>
  <si>
    <t>201.0113.0300206.240.000</t>
  </si>
  <si>
    <t>201.0113.0300206.244.000</t>
  </si>
  <si>
    <t>201.0113.0300206.244.221</t>
  </si>
  <si>
    <t>201.0113.0300206.244.223</t>
  </si>
  <si>
    <t>201.0113.0300206.244.225</t>
  </si>
  <si>
    <t>201.0113.0300206.244.226</t>
  </si>
  <si>
    <t>201.0113.0300206.244.310</t>
  </si>
  <si>
    <t>201.0113.0300206.244.340</t>
  </si>
  <si>
    <t>201.0113.0300206.800.000</t>
  </si>
  <si>
    <t>201.0113.0300206.850.000</t>
  </si>
  <si>
    <t>201.0113.0300206.852.000</t>
  </si>
  <si>
    <t>201.0113.0300206.852.290</t>
  </si>
  <si>
    <t>201.0113.0300412.000.000</t>
  </si>
  <si>
    <t>201.0113.0300412.200.000</t>
  </si>
  <si>
    <t>201.0113.0300412.240.000</t>
  </si>
  <si>
    <t>201.0113.0300412.244.000</t>
  </si>
  <si>
    <t>201.0113.0300412.244.226</t>
  </si>
  <si>
    <t>Муниципальная программа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2014-2016 годы</t>
  </si>
  <si>
    <t>201.0113.1000000.000.000</t>
  </si>
  <si>
    <t>201.0113.1010000.000.000</t>
  </si>
  <si>
    <t>201.0113.1010209.000.000</t>
  </si>
  <si>
    <t>201.0113.1010209.100.000</t>
  </si>
  <si>
    <t>201.0113.1010209.110.000</t>
  </si>
  <si>
    <t>201.0113.1010209.111.000</t>
  </si>
  <si>
    <t>201.0113.1010209.111.211</t>
  </si>
  <si>
    <t>201.0113.1010209.111.213</t>
  </si>
  <si>
    <t>201.0113.1010209.112.000</t>
  </si>
  <si>
    <t>201.0113.1010209.112.212</t>
  </si>
  <si>
    <t>201.0113.1010209.112.222</t>
  </si>
  <si>
    <t>201.0113.1010209.112.226</t>
  </si>
  <si>
    <t>201.0113.1010209.200.000</t>
  </si>
  <si>
    <t>201.0113.1010209.240.000</t>
  </si>
  <si>
    <t>201.0113.1010209.244.000</t>
  </si>
  <si>
    <t>201.0113.1010209.244.221</t>
  </si>
  <si>
    <t>201.0113.1010209.244.223</t>
  </si>
  <si>
    <t>201.0113.1010209.244.225</t>
  </si>
  <si>
    <t>201.0113.1010209.244.226</t>
  </si>
  <si>
    <t>201.0113.1010209.244.310</t>
  </si>
  <si>
    <t>201.0113.1010209.244.340</t>
  </si>
  <si>
    <t>201.0113.1010209.800.000</t>
  </si>
  <si>
    <t>201.0113.1010209.850.000</t>
  </si>
  <si>
    <t>201.0113.1010209.851.000</t>
  </si>
  <si>
    <t>201.0113.1010209.851.290</t>
  </si>
  <si>
    <t>201.0113.1010209.852.000</t>
  </si>
  <si>
    <t>201.0113.1010209.852.290</t>
  </si>
  <si>
    <t>201.0113.3000000.000.000</t>
  </si>
  <si>
    <t>201.0113.3007478.000.000</t>
  </si>
  <si>
    <t>201.0113.3007478.200.000</t>
  </si>
  <si>
    <t>201.0113.3007478.240.000</t>
  </si>
  <si>
    <t>201.0113.3007478.244.000</t>
  </si>
  <si>
    <t>Расходы на предоставление, доставку и пересылку ежегодной денежной выплаты отдельным категориям граждан, подвергшихся радиационному воздействию</t>
  </si>
  <si>
    <t>Расходы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t>
  </si>
  <si>
    <t>Расходы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t>
  </si>
  <si>
    <t>Расходы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t>
  </si>
  <si>
    <t>Расходы на предоставление, доставку и пересылку ежемесячных денежных выплат  гражданам, удостоенным звания «Почетный гражданин Таймыра»</t>
  </si>
  <si>
    <t>Расходы на предоставление, доставку и пересылку ежемесячных денежных выплат  неработающим пенсионерам</t>
  </si>
  <si>
    <t>Расходы на предоставление, доставку и пересылку единовременных денежных выплат ветеранам боевых действий ко Дню защитника Отечества</t>
  </si>
  <si>
    <t>Расходы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t>
  </si>
  <si>
    <t>Расходы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t>
  </si>
  <si>
    <t>201.0605.3007515.121.211</t>
  </si>
  <si>
    <t>201.0605.3007515.121.213</t>
  </si>
  <si>
    <t>201.0605.3007515.122.000</t>
  </si>
  <si>
    <t>201.0605.3007515.122.212</t>
  </si>
  <si>
    <t>201.0605.3007515.122.222</t>
  </si>
  <si>
    <t>201.0605.3007515.200.000</t>
  </si>
  <si>
    <t>201.0605.3007515.240.000</t>
  </si>
  <si>
    <t>201.0605.3007515.244.000</t>
  </si>
  <si>
    <t>201.0605.3007515.244.221</t>
  </si>
  <si>
    <t>201.0605.3007515.244.340</t>
  </si>
  <si>
    <t>ОБРАЗОВАНИЕ</t>
  </si>
  <si>
    <t>201.0700.0000000.000.000</t>
  </si>
  <si>
    <t>201.0702.0000000.000.000</t>
  </si>
  <si>
    <t>201.0702.0300000.000.000</t>
  </si>
  <si>
    <t>201.0702.0300601.000.000</t>
  </si>
  <si>
    <t>201.0702.0300601.500.000</t>
  </si>
  <si>
    <t>201.0702.0300601.540.000</t>
  </si>
  <si>
    <t>201.0702.0300601.540.251</t>
  </si>
  <si>
    <t>201.0707.0000000.000.000</t>
  </si>
  <si>
    <t>201.0707.0500000.000.000</t>
  </si>
  <si>
    <t>201.0707.0500208.000.000</t>
  </si>
  <si>
    <t>201.0707.0500208.100.000</t>
  </si>
  <si>
    <t>201.0707.0500208.110.000</t>
  </si>
  <si>
    <t>201.0707.0500208.111.000</t>
  </si>
  <si>
    <t>201.0707.0500208.111.211</t>
  </si>
  <si>
    <t>201.0707.0500208.111.213</t>
  </si>
  <si>
    <t>201.0707.0500208.112.000</t>
  </si>
  <si>
    <t>201.0707.0500208.112.212</t>
  </si>
  <si>
    <t>201.0707.0500208.112.222</t>
  </si>
  <si>
    <t>201.0707.0500208.112.226</t>
  </si>
  <si>
    <t>201.0707.0500208.200.000</t>
  </si>
  <si>
    <t>201.0707.0500208.240.000</t>
  </si>
  <si>
    <t>201.0707.0500208.244.000</t>
  </si>
  <si>
    <t>201.0707.0500208.244.221</t>
  </si>
  <si>
    <t>201.0707.0500208.244.223</t>
  </si>
  <si>
    <t>201.0707.0500208.244.225</t>
  </si>
  <si>
    <t>201.0707.0500208.244.226</t>
  </si>
  <si>
    <t>201.0707.0500208.244.310</t>
  </si>
  <si>
    <t>201.0707.0500208.244.340</t>
  </si>
  <si>
    <t>201.0707.0500208.800.000</t>
  </si>
  <si>
    <t>201.0707.0500208.850.000</t>
  </si>
  <si>
    <t>201.0707.0500208.852.000</t>
  </si>
  <si>
    <t>201.0707.0500208.852.290</t>
  </si>
  <si>
    <t>201.0707.0500411.000.000</t>
  </si>
  <si>
    <t>201.0707.0500411.200.000</t>
  </si>
  <si>
    <t>201.0707.0500411.240.000</t>
  </si>
  <si>
    <t>201.0707.0500411.244.000</t>
  </si>
  <si>
    <t>201.0707.0500411.244.310</t>
  </si>
  <si>
    <t>201.0707.0500811.000.000</t>
  </si>
  <si>
    <t>201.0707.0500811.200.000</t>
  </si>
  <si>
    <t>201.0707.0500811.240.000</t>
  </si>
  <si>
    <t>201.0707.0500811.244.000</t>
  </si>
  <si>
    <t>201.0707.0500811.244.222</t>
  </si>
  <si>
    <t>201.0707.0500811.244.226</t>
  </si>
  <si>
    <t>201.0707.0500811.244.290</t>
  </si>
  <si>
    <t>201.0707.0500811.244.310</t>
  </si>
  <si>
    <t>201.0707.0500811.244.340</t>
  </si>
  <si>
    <t>201.0707.0500812.000.000</t>
  </si>
  <si>
    <t>201.0707.0500812.200.000</t>
  </si>
  <si>
    <t>201.0707.0500812.240.000</t>
  </si>
  <si>
    <t>201.0707.0500812.244.000</t>
  </si>
  <si>
    <t>201.0707.0500812.244.340</t>
  </si>
  <si>
    <t>201.0707.0507456.000.000</t>
  </si>
  <si>
    <t>201.0707.0507456.100.000</t>
  </si>
  <si>
    <t>201.0707.0507456.110.000</t>
  </si>
  <si>
    <t>201.0707.0507456.112.000</t>
  </si>
  <si>
    <t>201.0707.0507456.112.222</t>
  </si>
  <si>
    <t>201.0707.0507456.112.226</t>
  </si>
  <si>
    <t>201.0707.0507456.200.000</t>
  </si>
  <si>
    <t>201.0707.0507456.240.000</t>
  </si>
  <si>
    <t>201.0707.0507456.244.000</t>
  </si>
  <si>
    <t>201.0707.0507456.244.222</t>
  </si>
  <si>
    <t>201.0707.0507456.244.226</t>
  </si>
  <si>
    <t>201.0707.0507456.244.290</t>
  </si>
  <si>
    <t>201.0707.0507456.244.340</t>
  </si>
  <si>
    <t>КУЛЬТУРА, КИНЕМАТОГРАФИЯ</t>
  </si>
  <si>
    <t>201.0800.0000000.000.000</t>
  </si>
  <si>
    <t>201.0801.0000000.000.000</t>
  </si>
  <si>
    <t>201.0801.0300000.000.000</t>
  </si>
  <si>
    <t>201.0801.0300602.000.000</t>
  </si>
  <si>
    <t>201.0801.0300602.500.000</t>
  </si>
  <si>
    <t>201.0801.0300602.540.000</t>
  </si>
  <si>
    <t>201.0801.0300602.540.251</t>
  </si>
  <si>
    <t>201.0801.0300771.000.000</t>
  </si>
  <si>
    <t>201.0801.0300771.200.000</t>
  </si>
  <si>
    <t>201.0801.0300771.240.000</t>
  </si>
  <si>
    <t>201.0801.0300771.244.000</t>
  </si>
  <si>
    <t>201.0801.0300771.244.222</t>
  </si>
  <si>
    <t>201.0801.0300771.244.226</t>
  </si>
  <si>
    <t>201.0801.0300771.244.290</t>
  </si>
  <si>
    <t>201.0801.0300771.244.340</t>
  </si>
  <si>
    <t>201.0801.3000000.000.000</t>
  </si>
  <si>
    <t>Расходы на осуществление государственной поддержки муниципальных учреждений культуры</t>
  </si>
  <si>
    <t>201.0801.3005147.000.000</t>
  </si>
  <si>
    <t>201.0801.3005147.500.000</t>
  </si>
  <si>
    <t>201.0801.3005147.540.000</t>
  </si>
  <si>
    <t>201.0801.3005147.540.251</t>
  </si>
  <si>
    <t>Расходы на осуществление государственной поддержки лучших работников муниципальных учреждений культуры, находящихся на территориях сельских поселений</t>
  </si>
  <si>
    <t>201.0801.3005148.000.000</t>
  </si>
  <si>
    <t>201.0801.3005148.500.000</t>
  </si>
  <si>
    <t>201.0801.3005148.540.000</t>
  </si>
  <si>
    <t>201.0801.3005148.540.251</t>
  </si>
  <si>
    <t>201.0801.3007488.000.000</t>
  </si>
  <si>
    <t>201.0801.3007488.500.000</t>
  </si>
  <si>
    <t>201.0801.3007488.540.000</t>
  </si>
  <si>
    <t>201.0801.3007488.540.251</t>
  </si>
  <si>
    <t>201.0804.0000000.000.000</t>
  </si>
  <si>
    <t>201.0804.3000000.000.000</t>
  </si>
  <si>
    <t>274.0702.3007789.243.000</t>
  </si>
  <si>
    <t>274.0702.3007789.243.225</t>
  </si>
  <si>
    <t>274.0707.0000000.000.000</t>
  </si>
  <si>
    <t>274.0707.0200000.000.000</t>
  </si>
  <si>
    <t>274.0707.0200402.000.000</t>
  </si>
  <si>
    <t>274.0707.0200402.200.000</t>
  </si>
  <si>
    <t>274.0707.0200402.240.000</t>
  </si>
  <si>
    <t>274.0707.0200402.244.000</t>
  </si>
  <si>
    <t>274.0707.0200402.244.340</t>
  </si>
  <si>
    <t>274.0707.0200403.000.000</t>
  </si>
  <si>
    <t>274.0707.0200403.200.000</t>
  </si>
  <si>
    <t>274.0707.0200403.240.000</t>
  </si>
  <si>
    <t>274.0707.0200403.244.000</t>
  </si>
  <si>
    <t>274.0707.0200403.244.226</t>
  </si>
  <si>
    <t>274.0707.0200731.000.000</t>
  </si>
  <si>
    <t>274.0707.0200731.200.000</t>
  </si>
  <si>
    <t>274.0707.0200731.240.000</t>
  </si>
  <si>
    <t>274.0707.0200731.244.000</t>
  </si>
  <si>
    <t>274.0707.0200731.244.221</t>
  </si>
  <si>
    <t>274.0707.0200731.244.222</t>
  </si>
  <si>
    <t>274.0707.0200731.244.226</t>
  </si>
  <si>
    <t>274.0707.0200731.244.290</t>
  </si>
  <si>
    <t>274.0707.0200731.244.310</t>
  </si>
  <si>
    <t>274.0707.0200731.244.340</t>
  </si>
  <si>
    <t>274.0707.0207582.000.000</t>
  </si>
  <si>
    <t>274.0707.0207582.200.000</t>
  </si>
  <si>
    <t>274.0707.0207582.240.000</t>
  </si>
  <si>
    <t>274.0707.0207582.244.000</t>
  </si>
  <si>
    <t>274.0707.0207582.244.340</t>
  </si>
  <si>
    <t>274.0707.0207583.000.000</t>
  </si>
  <si>
    <t>274.0707.0207583.200.000</t>
  </si>
  <si>
    <t>274.0707.0207583.240.000</t>
  </si>
  <si>
    <t>274.0707.0207583.244.000</t>
  </si>
  <si>
    <t>274.0707.0207583.244.226</t>
  </si>
  <si>
    <t>274.0707.0500000.000.000</t>
  </si>
  <si>
    <t>274.0707.0500811.000.000</t>
  </si>
  <si>
    <t>274.0707.0500811.200.000</t>
  </si>
  <si>
    <t>274.0707.0500811.240.000</t>
  </si>
  <si>
    <t>274.0707.0500811.244.000</t>
  </si>
  <si>
    <t>274.0707.0500811.244.340</t>
  </si>
  <si>
    <t>274.0707.0500812.000.000</t>
  </si>
  <si>
    <t>274.0707.0500812.200.000</t>
  </si>
  <si>
    <t>274.0707.0500812.240.000</t>
  </si>
  <si>
    <t>274.0707.0500812.244.000</t>
  </si>
  <si>
    <t>274.0707.0500812.244.290</t>
  </si>
  <si>
    <t>274.0707.0500812.244.310</t>
  </si>
  <si>
    <t>274.0707.0500812.244.340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</si>
  <si>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</si>
  <si>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</si>
  <si>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</si>
  <si>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</si>
  <si>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</si>
  <si>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Культура</t>
  </si>
  <si>
    <t>Расходы на осуществление государственных полномочий по созданию и обеспечению деятельности комиссий по делам несовершеннолетних и защите их прав</t>
  </si>
  <si>
    <t>Мероприятия в сфере культуры</t>
  </si>
  <si>
    <t>Управление социальной защиты населения  Администрации Таймырского Долгано-Ненецкого муниципального района</t>
  </si>
  <si>
    <t>Пенсионное обеспечение</t>
  </si>
  <si>
    <t>Доходы бюджетов муниципальных районов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</si>
  <si>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</si>
  <si>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Налог, взимаемый в связи с применением патентной системы налогообложения</t>
  </si>
  <si>
    <t>250</t>
  </si>
  <si>
    <t>256.1006.0647513.120.000</t>
  </si>
  <si>
    <t>256.1006.0647513.121.000</t>
  </si>
  <si>
    <t>256.1006.0647513.121.211</t>
  </si>
  <si>
    <t>256.1006.0647513.121.213</t>
  </si>
  <si>
    <t>256.1006.0647513.122.000</t>
  </si>
  <si>
    <t>256.1006.0647513.122.212</t>
  </si>
  <si>
    <t>256.1006.0647513.122.222</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</si>
  <si>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</si>
  <si>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</si>
  <si>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</si>
  <si>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</si>
  <si>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Охрана семьи и детства</t>
  </si>
  <si>
    <t>Социальное обеспечение населения</t>
  </si>
  <si>
    <t>Коммунальное хозяйство</t>
  </si>
  <si>
    <t>Субвенции на выполнение государственных полномочий по созданию и обеспечению деятельности административных комиссий</t>
  </si>
  <si>
    <t>Другие вопросы в области национальной экономики</t>
  </si>
  <si>
    <t>Расходы на предоставление, доставку и пересылку денежной компенсации расходов неработающим пенсионерам на изготовление стоматологических протезов</t>
  </si>
  <si>
    <t>Расходы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t>
  </si>
  <si>
    <t>Расходы на предоставление, доставку и пересылку денежных компенсационных выплат работникам расположенных на территории муниципального района учреждений</t>
  </si>
  <si>
    <t>260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</si>
  <si>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</si>
  <si>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</si>
  <si>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7456</t>
  </si>
  <si>
    <t>Расходы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</si>
  <si>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</si>
  <si>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</si>
  <si>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</si>
  <si>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</si>
  <si>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</si>
  <si>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</si>
  <si>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600</t>
  </si>
  <si>
    <t>640</t>
  </si>
  <si>
    <t>540</t>
  </si>
  <si>
    <t>510</t>
  </si>
  <si>
    <t>720</t>
  </si>
  <si>
    <t>610</t>
  </si>
  <si>
    <t>(подпись)</t>
  </si>
  <si>
    <t>33</t>
  </si>
  <si>
    <t>161</t>
  </si>
  <si>
    <t>Расходы на содействие улучшению здоровья малочисленных народов</t>
  </si>
  <si>
    <t>Муниципальная программа Таймырского Долгано-Ненецкого муниципального района «Развитие физической культуры и спорта на территории Таймырского Долгано-Ненецкого муниципального района» на 2014-2016 годы</t>
  </si>
  <si>
    <t>Расходы на обеспечение деятельности автономных учреждений муниципального района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</si>
  <si>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</si>
  <si>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Мероприятия в области физической культуры и спорта</t>
  </si>
  <si>
    <t>Предоставление субсидий муниципальным казенным предприятиям Таймырского Долгано-Ненецкого муниципального района на возмещение недополученных доходов в результате осуществления видов деятельности, для которых они созданы</t>
  </si>
  <si>
    <t>Расходы на государственную регистрацию актов гражданского состояния</t>
  </si>
  <si>
    <t>Закупка товаров, работ, услуг в целях капитального ремонта государственного (муниципального) имущества</t>
  </si>
  <si>
    <t>Расходы на 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</si>
  <si>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Расходы на реализацию мероприятия подпрограммы "Обеспечение жильем молодых семей" в рамках федеральной целевой программы "Жилище" на 2011 - 2015 годы</t>
  </si>
  <si>
    <t>Расходы на денежное поощрение победителям конкурса «Детские сады – детям»</t>
  </si>
  <si>
    <t>Расходы на реализацию муниципальных программ по работе с одаренными детьми</t>
  </si>
  <si>
    <t>Члены избирательной комиссии муниципального образования</t>
  </si>
  <si>
    <t>Расходы на предоставление субсидии на возмещение части затрат, связанных с реализацией мяса домашнего северного оленя</t>
  </si>
  <si>
    <t>Расходы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</si>
  <si>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030</t>
  </si>
  <si>
    <t>Налог на доходы физических лиц с доходов, 4 полученных физическими лицами в соответствии со статьей 228 Налогового кодекса Российской Федерации</t>
  </si>
  <si>
    <t>Массовый спорт</t>
  </si>
  <si>
    <t>Спорт высших достижений</t>
  </si>
  <si>
    <t>Периодическая печать и издательства</t>
  </si>
  <si>
    <t>Избирательная комиссия Таймырского Долгано-Ненецкого муниципального района</t>
  </si>
  <si>
    <t>Обеспечение проведения выборов и референдумов</t>
  </si>
  <si>
    <t>из них:</t>
  </si>
  <si>
    <t>Бюджетные кредиты от других бюджетов бюджетной системы Российской Федерации</t>
  </si>
  <si>
    <t>700</t>
  </si>
  <si>
    <t>Мероприятия по обеспечению формирования базовых условий социального комфорта</t>
  </si>
  <si>
    <t>Предоставление субсидий на реализацию временных мер поддержки населения в целях обеспечения доступности  коммунальных услуг</t>
  </si>
  <si>
    <t>Расходы на обеспечение деятельности дошкольных учреждений муниципального района</t>
  </si>
  <si>
    <t>Мероприятия в области энергосбережения и повышения энергетической эффективности на территории муниципального района</t>
  </si>
  <si>
    <t>Расходы на обеспечение деятельности школ-детских садов, школ начальных, неполных средних и средних</t>
  </si>
  <si>
    <t>Расходы на обеспечение деятельности школ-интернатов</t>
  </si>
  <si>
    <t>Мероприятия, направленные на организацию и проведение завоза топливно-энергетических ресурсов на территорию Таймырского Долгано-Ненецкого муниципального района</t>
  </si>
  <si>
    <t>Муниципальная программа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на 2014-2016 годы</t>
  </si>
  <si>
    <t>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 (работ, услуг)</t>
  </si>
  <si>
    <t>Предоставление субсидий субъектам малого и среднего предпринимательства на возмещение части затрат, связанных с уплатой лизингодателям первого взноса (аванса) при заключении договора лизинга</t>
  </si>
  <si>
    <t>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t>
  </si>
  <si>
    <t>240.0412.3000306.810.000</t>
  </si>
  <si>
    <t>240.0412.3000306.810.242</t>
  </si>
  <si>
    <t>240.1000.0000000.000.000</t>
  </si>
  <si>
    <t>240.1003.0000000.000.000</t>
  </si>
  <si>
    <t>240.1003.0800000.000.000</t>
  </si>
  <si>
    <t>240.1003.0820000.000.000</t>
  </si>
  <si>
    <t>240.1003.0820525.000.000</t>
  </si>
  <si>
    <t>240.1003.0820525.200.000</t>
  </si>
  <si>
    <t>240.1003.0820525.240.000</t>
  </si>
  <si>
    <t>240.1003.0820525.244.000</t>
  </si>
  <si>
    <t>240.1003.0820525.244.340</t>
  </si>
  <si>
    <t>240.1003.1100000.000.000</t>
  </si>
  <si>
    <t>240.1003.1102824.000.000</t>
  </si>
  <si>
    <t>240.1003.1102824.200.000</t>
  </si>
  <si>
    <t>240.1003.1102824.240.000</t>
  </si>
  <si>
    <t>240.1003.1102824.244.000</t>
  </si>
  <si>
    <t>240.1003.1102824.244.340</t>
  </si>
  <si>
    <t>256.0000.0000000.000.000</t>
  </si>
  <si>
    <t>256.1000.0000000.000.000</t>
  </si>
  <si>
    <t>256.1001.0000000.000.000</t>
  </si>
  <si>
    <t>Муниципальная программа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</si>
  <si>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256.1001.0600000.000.000</t>
  </si>
  <si>
    <t>256.1001.0610000.000.000</t>
  </si>
  <si>
    <t>256.1001.0610131.000.000</t>
  </si>
  <si>
    <t>256.1001.0610131.300.000</t>
  </si>
  <si>
    <t>256.1001.0610131.310.000</t>
  </si>
  <si>
    <t>256.1001.0610131.312.000</t>
  </si>
  <si>
    <t>256.1001.0610131.312.263</t>
  </si>
  <si>
    <t>256.1001.0610831.000.000</t>
  </si>
  <si>
    <t>256.1001.0610831.300.000</t>
  </si>
  <si>
    <t>256.1001.0610831.310.000</t>
  </si>
  <si>
    <t>256.1001.0610831.312.000</t>
  </si>
  <si>
    <t>256.1001.0610831.312.263</t>
  </si>
  <si>
    <t>256.1003.0000000.000.000</t>
  </si>
  <si>
    <t>256.1003.0200000.000.000</t>
  </si>
  <si>
    <t>256.1003.0200529.000.000</t>
  </si>
  <si>
    <t>256.1003.0200529.200.000</t>
  </si>
  <si>
    <t>256.1003.0200529.240.000</t>
  </si>
  <si>
    <t>256.1003.0200529.244.000</t>
  </si>
  <si>
    <t>256.1003.0200529.244.221</t>
  </si>
  <si>
    <t>256.1003.0200529.300.000</t>
  </si>
  <si>
    <t>256.1003.0200529.320.000</t>
  </si>
  <si>
    <t>256.1003.0200529.321.000</t>
  </si>
  <si>
    <t>256.1003.0200529.321.262</t>
  </si>
  <si>
    <t>256.1003.0207561.000.000</t>
  </si>
  <si>
    <t>256.1003.0207561.200.000</t>
  </si>
  <si>
    <t>256.1003.0207561.240.000</t>
  </si>
  <si>
    <t>256.1003.0207561.244.000</t>
  </si>
  <si>
    <t>256.1003.0207561.244.221</t>
  </si>
  <si>
    <t>256.1003.0207561.300.000</t>
  </si>
  <si>
    <t>256.1003.0207561.320.000</t>
  </si>
  <si>
    <t>256.1003.0207561.321.000</t>
  </si>
  <si>
    <t>256.1003.0207561.321.262</t>
  </si>
  <si>
    <t>256.1003.0600000.000.000</t>
  </si>
  <si>
    <t>256.1003.0610000.000.000</t>
  </si>
  <si>
    <t>256.1003.0610212.000.000</t>
  </si>
  <si>
    <t>256.1003.0610212.200.000</t>
  </si>
  <si>
    <t>256.1003.0610212.240.000</t>
  </si>
  <si>
    <t>256.1003.0610212.244.000</t>
  </si>
  <si>
    <t>256.1003.0610212.244.221</t>
  </si>
  <si>
    <t>256.1003.0610212.300.000</t>
  </si>
  <si>
    <t>256.1003.0610212.320.000</t>
  </si>
  <si>
    <t>256.1003.0610212.321.000</t>
  </si>
  <si>
    <t>256.1003.0610212.321.262</t>
  </si>
  <si>
    <t>256.1003.0610221.000.000</t>
  </si>
  <si>
    <t>256.1003.0610221.300.000</t>
  </si>
  <si>
    <t>256.1003.0610221.320.000</t>
  </si>
  <si>
    <t>256.1003.0610221.321.000</t>
  </si>
  <si>
    <t>256.1003.0610221.321.262</t>
  </si>
  <si>
    <t>256.1003.0610391.000.000</t>
  </si>
  <si>
    <t>256.1003.0610391.200.000</t>
  </si>
  <si>
    <t>256.1003.0610391.240.000</t>
  </si>
  <si>
    <t>256.1003.0610391.244.000</t>
  </si>
  <si>
    <t>256.1003.0610391.244.221</t>
  </si>
  <si>
    <t>256.1003.0610391.300.000</t>
  </si>
  <si>
    <t>256.1003.0610391.320.000</t>
  </si>
  <si>
    <t>256.1003.0610391.321.000</t>
  </si>
  <si>
    <t>256.1003.0610391.321.262</t>
  </si>
  <si>
    <t>256.1003.0610392.000.000</t>
  </si>
  <si>
    <t>256.1003.0610392.300.000</t>
  </si>
  <si>
    <t>256.1003.0610392.320.000</t>
  </si>
  <si>
    <t>256.1003.0610392.323.000</t>
  </si>
  <si>
    <t>256.1003.0610392.323.226</t>
  </si>
  <si>
    <t>256.1003.0610431.000.000</t>
  </si>
  <si>
    <t>256.1003.0610431.200.000</t>
  </si>
  <si>
    <t>256.1003.0610431.240.000</t>
  </si>
  <si>
    <t>256.1003.0610431.244.000</t>
  </si>
  <si>
    <t>256.1003.0610431.244.221</t>
  </si>
  <si>
    <t>256.1003.0610431.300.000</t>
  </si>
  <si>
    <t>256.1003.0610431.320.000</t>
  </si>
  <si>
    <t>256.1003.0610431.321.000</t>
  </si>
  <si>
    <t>256.1003.0610431.321.262</t>
  </si>
  <si>
    <t>256.1003.0610502.000.000</t>
  </si>
  <si>
    <t>256.1003.0610502.200.000</t>
  </si>
  <si>
    <t>256.1003.0610502.240.000</t>
  </si>
  <si>
    <t>256.1003.0610502.244.000</t>
  </si>
  <si>
    <t>256.1003.0610502.244.221</t>
  </si>
  <si>
    <t>256.1003.0610502.300.000</t>
  </si>
  <si>
    <t>256.1003.0610502.320.000</t>
  </si>
  <si>
    <t>256.1003.0610502.321.000</t>
  </si>
  <si>
    <t>256.1003.0610502.321.262</t>
  </si>
  <si>
    <t>256.1003.0610503.000.000</t>
  </si>
  <si>
    <t>256.1003.0610503.200.000</t>
  </si>
  <si>
    <t>256.1003.0610503.240.000</t>
  </si>
  <si>
    <t>256.1003.0610503.244.000</t>
  </si>
  <si>
    <t>256.1003.0610503.244.221</t>
  </si>
  <si>
    <t>256.1003.0610503.300.000</t>
  </si>
  <si>
    <t>256.1003.0610503.320.000</t>
  </si>
  <si>
    <t>256.1003.0610503.321.000</t>
  </si>
  <si>
    <t>256.1003.0610503.321.262</t>
  </si>
  <si>
    <t>256.1003.0610504.000.000</t>
  </si>
  <si>
    <t>256.1003.0610504.200.000</t>
  </si>
  <si>
    <t>256.1003.0610504.240.000</t>
  </si>
  <si>
    <t>256.1003.0610504.244.000</t>
  </si>
  <si>
    <t>256.1003.0610504.244.221</t>
  </si>
  <si>
    <t>256.1003.0610504.300.000</t>
  </si>
  <si>
    <t>256.1003.0610504.320.000</t>
  </si>
  <si>
    <t>256.1003.0610504.321.000</t>
  </si>
  <si>
    <t>256.1003.0610504.321.262</t>
  </si>
  <si>
    <t>256.1003.0610505.000.000</t>
  </si>
  <si>
    <t>256.1003.0610505.200.000</t>
  </si>
  <si>
    <t>256.1003.0610505.240.000</t>
  </si>
  <si>
    <t>256.1003.0610505.244.000</t>
  </si>
  <si>
    <t>240.0104.0000000.000.000</t>
  </si>
  <si>
    <t>240.0104.3000000.000.000</t>
  </si>
  <si>
    <t>240.0104.3000106.000.000</t>
  </si>
  <si>
    <t>240.0104.3000106.100.000</t>
  </si>
  <si>
    <t>240.0104.3000106.120.000</t>
  </si>
  <si>
    <t>240.0104.3000106.121.000</t>
  </si>
  <si>
    <t>240.0104.3000106.121.211</t>
  </si>
  <si>
    <t>240.0104.3000106.121.213</t>
  </si>
  <si>
    <t>240.0104.3000106.122.000</t>
  </si>
  <si>
    <t>240.0104.3000106.122.212</t>
  </si>
  <si>
    <t>240.0104.3000106.122.222</t>
  </si>
  <si>
    <t>240.0104.3000106.122.226</t>
  </si>
  <si>
    <t>240.0104.3000106.200.000</t>
  </si>
  <si>
    <t>240.0104.3000106.240.000</t>
  </si>
  <si>
    <t>240.0104.3000106.244.000</t>
  </si>
  <si>
    <t>240.0104.3000106.244.221</t>
  </si>
  <si>
    <t>240.0104.3000106.244.226</t>
  </si>
  <si>
    <t>240.0104.3000106.244.310</t>
  </si>
  <si>
    <t>240.0104.3000106.244.340</t>
  </si>
  <si>
    <t>240.0104.3000106.800.000</t>
  </si>
  <si>
    <t>240.0104.3000106.850.000</t>
  </si>
  <si>
    <t>240.0104.3000106.852.000</t>
  </si>
  <si>
    <t>240.0104.3000106.852.290</t>
  </si>
  <si>
    <t>240.0104.3000107.000.000</t>
  </si>
  <si>
    <t>240.0104.3000107.100.000</t>
  </si>
  <si>
    <t>240.0104.3000107.120.000</t>
  </si>
  <si>
    <t>240.0104.3000107.121.000</t>
  </si>
  <si>
    <t>240.0104.3000107.121.211</t>
  </si>
  <si>
    <t>240.0104.3000107.121.213</t>
  </si>
  <si>
    <t>240.0113.0000000.000.000</t>
  </si>
  <si>
    <t>240.0113.0800000.000.000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</si>
  <si>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</si>
  <si>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муниципального района</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</si>
  <si>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</si>
  <si>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</si>
  <si>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на реализацию мероприятий, предусмотренных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 за счет средств федерального бюджета</t>
  </si>
  <si>
    <t>256.1003.0610505.244.221</t>
  </si>
  <si>
    <t>256.1003.0610505.300.000</t>
  </si>
  <si>
    <t>256.1003.0610505.320.000</t>
  </si>
  <si>
    <t>256.1003.0610505.321.000</t>
  </si>
  <si>
    <t>256.1003.0610505.321.262</t>
  </si>
  <si>
    <t>256.1003.0610506.000.000</t>
  </si>
  <si>
    <t>256.1003.0610506.200.000</t>
  </si>
  <si>
    <t>Субвенции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t>
  </si>
  <si>
    <t>7529</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</si>
  <si>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</si>
  <si>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7552</t>
  </si>
  <si>
    <t>Субвенции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</si>
  <si>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7554</t>
  </si>
  <si>
    <t>Субвенции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</si>
  <si>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7561</t>
  </si>
  <si>
    <t>Расходы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t>
  </si>
  <si>
    <t>Расходы на развитие и модернизацию автомобильных дорог местного значения городских округов, городских и сельских поселений</t>
  </si>
  <si>
    <t>Прочие мероприятия, осуществляемые за счет межбюджетных трансфертов прошлых лет из краевого бюджета</t>
  </si>
  <si>
    <t>Расходы на предоставление социальных выплат молодым семьям на приобретение (строительство) жилья</t>
  </si>
  <si>
    <t>192</t>
  </si>
  <si>
    <t>Субсидии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</si>
  <si>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7508</t>
  </si>
  <si>
    <t>Субвенции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</si>
  <si>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0231</t>
  </si>
  <si>
    <t>Субвенции на предоставление, доставку и пересылку ежегодного пособия на ребенка школьного возраста</t>
  </si>
  <si>
    <t>0272</t>
  </si>
  <si>
    <t>Субвенции на предоставление, доставку и пересылку ежемесячного пособия семьям, имеющим детей, в которых родители (лица, их замещающие) - инвалиды</t>
  </si>
  <si>
    <t>0273</t>
  </si>
  <si>
    <t>Субвенции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</si>
  <si>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0274</t>
  </si>
  <si>
    <t>Субвенции на обеспечение бесплатного проезда детей до места нахождения детских оздоровительных лагерей и обратно</t>
  </si>
  <si>
    <t>0275</t>
  </si>
  <si>
    <t>Субвенции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t>
  </si>
  <si>
    <t>0276</t>
  </si>
  <si>
    <t>Субвенции на предоставление, доставку и пересылку социального пособия на погребение</t>
  </si>
  <si>
    <t>0391</t>
  </si>
  <si>
    <t>0392</t>
  </si>
  <si>
    <t>256.1003.0610832.300.000</t>
  </si>
  <si>
    <t>256.1003.0610832.310.000</t>
  </si>
  <si>
    <t>256.1003.0610832.313.000</t>
  </si>
  <si>
    <t>256.1003.0610832.313.262</t>
  </si>
  <si>
    <t>256.1003.0612690.000.000</t>
  </si>
  <si>
    <t>256.1003.0612690.200.000</t>
  </si>
  <si>
    <t>256.1003.0612690.240.000</t>
  </si>
  <si>
    <t>256.1003.0612690.244.000</t>
  </si>
  <si>
    <t>256.1003.0612690.244.221</t>
  </si>
  <si>
    <t>256.1003.0612690.300.000</t>
  </si>
  <si>
    <t>256.1003.0612690.320.000</t>
  </si>
  <si>
    <t>256.1003.0612690.321.000</t>
  </si>
  <si>
    <t>256.1003.0612690.321.262</t>
  </si>
  <si>
    <t>256.1003.0612696.000.000</t>
  </si>
  <si>
    <t>256.1003.0612696.200.000</t>
  </si>
  <si>
    <t>256.1003.0612696.240.000</t>
  </si>
  <si>
    <t>256.1003.0612696.244.000</t>
  </si>
  <si>
    <t>256.1003.0612696.244.221</t>
  </si>
  <si>
    <t>256.1003.0612696.300.000</t>
  </si>
  <si>
    <t>256.1003.0612696.320.000</t>
  </si>
  <si>
    <t>256.1003.0612696.321.000</t>
  </si>
  <si>
    <t>256.1003.0612696.321.262</t>
  </si>
  <si>
    <t>256.1003.0612699.000.000</t>
  </si>
  <si>
    <t>256.1003.0612699.200.000</t>
  </si>
  <si>
    <t>256.1003.0612699.240.000</t>
  </si>
  <si>
    <t>256.1003.0612699.244.000</t>
  </si>
  <si>
    <t>256.1003.0612699.244.221</t>
  </si>
  <si>
    <t>256.1003.0612699.300.000</t>
  </si>
  <si>
    <t>256.1003.0612699.320.000</t>
  </si>
  <si>
    <t>256.1003.0612699.321.000</t>
  </si>
  <si>
    <t>256.1003.0612699.321.262</t>
  </si>
  <si>
    <t>256.1003.0615220.000.000</t>
  </si>
  <si>
    <t>256.1003.0615220.200.000</t>
  </si>
  <si>
    <t>256.1003.0615220.240.000</t>
  </si>
  <si>
    <t>256.1003.0615220.244.000</t>
  </si>
  <si>
    <t>256.1003.0615220.244.221</t>
  </si>
  <si>
    <t>256.1003.0615220.300.000</t>
  </si>
  <si>
    <t>256.1003.0615220.320.000</t>
  </si>
  <si>
    <t>256.1003.0615220.321.000</t>
  </si>
  <si>
    <t>256.1003.0615220.321.262</t>
  </si>
  <si>
    <t>256.1003.0615280.000.000</t>
  </si>
  <si>
    <t>256.1003.0615280.300.000</t>
  </si>
  <si>
    <t>256.1003.0615280.320.000</t>
  </si>
  <si>
    <t>256.1003.0615280.321.000</t>
  </si>
  <si>
    <t>256.1003.0615280.321.262</t>
  </si>
  <si>
    <t>256.1003.0620000.000.000</t>
  </si>
  <si>
    <t>256.1003.0620171.000.000</t>
  </si>
  <si>
    <t>256.1003.0620171.200.000</t>
  </si>
  <si>
    <t>256.1003.0620171.240.000</t>
  </si>
  <si>
    <t>256.1003.0620171.244.000</t>
  </si>
  <si>
    <t>256.1003.0620171.244.221</t>
  </si>
  <si>
    <t>256.1003.0620171.300.000</t>
  </si>
  <si>
    <t>256.1003.0620171.320.000</t>
  </si>
  <si>
    <t>256.1003.0620171.321.000</t>
  </si>
  <si>
    <t>256.1003.0620171.321.262</t>
  </si>
  <si>
    <t>256.1003.0620272.000.000</t>
  </si>
  <si>
    <t>256.1003.0620272.200.000</t>
  </si>
  <si>
    <t>256.1003.0620272.240.000</t>
  </si>
  <si>
    <t>256.1003.0620272.244.000</t>
  </si>
  <si>
    <t>256.1003.0620272.244.221</t>
  </si>
  <si>
    <t>256.1003.0620272.300.000</t>
  </si>
  <si>
    <t>256.1003.0620272.320.000</t>
  </si>
  <si>
    <t>256.1003.0620272.321.000</t>
  </si>
  <si>
    <t>256.1003.0620272.321.262</t>
  </si>
  <si>
    <t>256.1003.0620273.000.000</t>
  </si>
  <si>
    <t>256.1003.0620273.200.000</t>
  </si>
  <si>
    <t>256.1003.0620273.240.000</t>
  </si>
  <si>
    <t>256.1003.0620273.244.000</t>
  </si>
  <si>
    <t>256.1003.0620273.244.221</t>
  </si>
  <si>
    <t>256.1003.0620273.300.000</t>
  </si>
  <si>
    <t>256.1003.0620273.320.000</t>
  </si>
  <si>
    <t>256.1003.0620273.321.000</t>
  </si>
  <si>
    <t>256.1003.0620273.321.262</t>
  </si>
  <si>
    <t>256.1003.0620274.000.000</t>
  </si>
  <si>
    <t>256.1003.0620274.200.000</t>
  </si>
  <si>
    <t>256.1003.0620274.240.000</t>
  </si>
  <si>
    <t>256.1003.0620274.244.000</t>
  </si>
  <si>
    <t>256.1003.0620274.244.221</t>
  </si>
  <si>
    <t>256.1003.0620274.300.000</t>
  </si>
  <si>
    <t>256.1003.0620274.320.000</t>
  </si>
  <si>
    <t>256.1003.0620274.321.000</t>
  </si>
  <si>
    <t>256.1003.0620274.321.262</t>
  </si>
  <si>
    <t>256.1003.0620276.000.000</t>
  </si>
  <si>
    <t>256.1003.0620276.200.000</t>
  </si>
  <si>
    <t>256.1003.0620276.240.000</t>
  </si>
  <si>
    <t>256.1003.0620276.244.000</t>
  </si>
  <si>
    <t>256.1003.0620276.244.221</t>
  </si>
  <si>
    <t>256.1003.0620276.300.000</t>
  </si>
  <si>
    <t>256.1003.0620276.320.000</t>
  </si>
  <si>
    <t>256.1003.0620276.321.000</t>
  </si>
  <si>
    <t>256.1003.0620276.321.262</t>
  </si>
  <si>
    <t>256.1003.0620461.000.000</t>
  </si>
  <si>
    <t>256.1003.0620461.300.000</t>
  </si>
  <si>
    <t>256.1003.0620461.320.000</t>
  </si>
  <si>
    <t>256.1003.0620461.321.000</t>
  </si>
  <si>
    <t>256.1003.0620461.321.262</t>
  </si>
  <si>
    <t>256.1003.0620511.000.000</t>
  </si>
  <si>
    <t>256.1003.0620511.200.000</t>
  </si>
  <si>
    <t>256.1003.0620511.240.000</t>
  </si>
  <si>
    <t>256.1003.0620511.244.000</t>
  </si>
  <si>
    <t>201.1003.1102826.000.000</t>
  </si>
  <si>
    <t>201.1003.1102826.200.000</t>
  </si>
  <si>
    <t>201.1003.1102826.240.000</t>
  </si>
  <si>
    <t>201.1003.1102826.244.000</t>
  </si>
  <si>
    <t>201.1003.1102826.244.340</t>
  </si>
  <si>
    <t>201.1003.1107524.000.000</t>
  </si>
  <si>
    <t>201.1003.1107524.300.000</t>
  </si>
  <si>
    <t>201.1003.1107524.320.000</t>
  </si>
  <si>
    <t>201.1003.1107524.321.000</t>
  </si>
  <si>
    <t>201.1003.1107524.321.262</t>
  </si>
  <si>
    <t>201.1003.1107526.000.000</t>
  </si>
  <si>
    <t>201.1003.1107526.200.000</t>
  </si>
  <si>
    <t>201.1003.1107526.240.000</t>
  </si>
  <si>
    <t>201.1003.1107526.244.000</t>
  </si>
  <si>
    <t>201.1003.1107526.244.340</t>
  </si>
  <si>
    <t>201.1003.3000000.000.000</t>
  </si>
  <si>
    <t>201.1003.3005020.000.000</t>
  </si>
  <si>
    <t>201.1003.3005020.300.000</t>
  </si>
  <si>
    <t>201.1003.3005020.320.000</t>
  </si>
  <si>
    <t>201.1003.3005020.321.000</t>
  </si>
  <si>
    <t>201.1003.3005020.321.262</t>
  </si>
  <si>
    <t xml:space="preserve">Расходы на осуществление поддержки экономического и социального развития коренных малочисленных народов Севера, Сибири и Дальнего Востока за счет средств федерального бюджета </t>
  </si>
  <si>
    <t>201.1003.3005091.000.000</t>
  </si>
  <si>
    <t>201.1003.3005091.200.000</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</si>
  <si>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</si>
  <si>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 за исключением государственных и муниципальных организаций</t>
  </si>
  <si>
    <t>Предоставление субсидий предприятиям внутреннего водного транспорта на возмещение недополученных доходов в связи с осуществлением регулярных пассажирских перевозок по межпоселенческим маршрутам на территории муниципального района</t>
  </si>
  <si>
    <t>Мероприятия в области дорожного хозяйства (дорожные фонды)</t>
  </si>
  <si>
    <t>Расходы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t>
  </si>
  <si>
    <t>Расходы на содействие развитию и поддержке видов традиционной хозяйственной деятельности юридических лиц и индивидуальных предпринимателей</t>
  </si>
  <si>
    <t>Расходы на содействие улучшению условий проживания и материального положения малочисленных народов</t>
  </si>
  <si>
    <t>Расходы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</si>
  <si>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Расходы на осуществление государственных полномочий по организации деятельности органов управления системой социальной защиты населения</t>
  </si>
  <si>
    <t>Мероприятия в области землеустройства, землепользования и управления муниципальной собственностью</t>
  </si>
  <si>
    <t xml:space="preserve">Прочие расходы на решение вопросов местного значения </t>
  </si>
  <si>
    <t>Расходы на обеспечение деятельности бюджетных учреждений муниципального района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</si>
  <si>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</si>
  <si>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</si>
  <si>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Софинансирование субсидии на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</si>
  <si>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 xml:space="preserve">Доходы бюджетов муниципальных районов от возврата иными организациями остатков субсидий прошлых лет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</si>
  <si>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</si>
  <si>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</si>
  <si>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</si>
  <si>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</si>
  <si>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</si>
  <si>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Субсидии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</si>
  <si>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7558</t>
  </si>
  <si>
    <t>013</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</si>
  <si>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</si>
  <si>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муниципального района</t>
  </si>
  <si>
    <t>0100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</si>
  <si>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муниципального района</t>
  </si>
  <si>
    <t>0200</t>
  </si>
  <si>
    <t>035</t>
  </si>
  <si>
    <t>Доходы от сдачи в аренду имущества, находящегося в оперативном управлении образовательных учреждений</t>
  </si>
  <si>
    <t>Доходы от сдачи в аренду имущества, находящегося в оперативном управлении прочих учреждений</t>
  </si>
  <si>
    <t>015</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</si>
  <si>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</si>
  <si>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</si>
  <si>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финансового планирования и бюджетного анализа</t>
  </si>
  <si>
    <t>Перечисления другим бюджетам бюджетной системы Российской Федерации</t>
  </si>
  <si>
    <t>003</t>
  </si>
  <si>
    <t>9000</t>
  </si>
  <si>
    <t>999</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</si>
  <si>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</si>
  <si>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</si>
  <si>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</si>
  <si>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</si>
  <si>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</si>
  <si>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</si>
  <si>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</si>
  <si>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Взносы в уставные фонды хозяйственных обществ, пакеты акций или доли в уставных капиталах которых находятся в муниципальной собственности Таймырского Долгано-Ненецкого муниципального района</t>
  </si>
  <si>
    <t>Расходы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</si>
  <si>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t>
  </si>
  <si>
    <t>7522</t>
  </si>
  <si>
    <t>Субвенции на предоставление субсидий на возмещение 75% фактически произведенных затрат на оплату потребления электроэнергии, связанного с производством сельскохозяйственной продукции</t>
  </si>
  <si>
    <t>7523</t>
  </si>
  <si>
    <t>Субвенции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t>
  </si>
  <si>
    <t>7524</t>
  </si>
  <si>
    <t>Субвенции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t>
  </si>
  <si>
    <t>7525</t>
  </si>
  <si>
    <t>Субвенции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t>
  </si>
  <si>
    <t>7526</t>
  </si>
  <si>
    <t>Субвенции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t>
  </si>
  <si>
    <t>7527</t>
  </si>
  <si>
    <t>Субвенции на предоставление, доставку и пересылку ежегодной денежной выплаты отдельным категориям граждан, подвергшихся радиационному воздействию</t>
  </si>
  <si>
    <t>0431</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</si>
  <si>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t>
  </si>
  <si>
    <t>0461</t>
  </si>
  <si>
    <t>Субвенции на предоставление, доставку и пересылку субсидий гражданам в качестве помощи для оплаты жилья и коммунальных услуг с учетом их доходов</t>
  </si>
  <si>
    <t>0501</t>
  </si>
  <si>
    <t>Субвенции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t>
  </si>
  <si>
    <t>Субвенции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t>
  </si>
  <si>
    <t>Субвенции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t>
  </si>
  <si>
    <t>0504</t>
  </si>
  <si>
    <t>Субвенции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t>
  </si>
  <si>
    <t>0505</t>
  </si>
  <si>
    <t>Субвенции на предоставление, доставку и пересылку ежемесячных денежных выплат гражданам, удостоенным звания «Почетный гражданин Таймыра»</t>
  </si>
  <si>
    <t>0506</t>
  </si>
  <si>
    <t>Субвенции на предоставление, доставку и пересылку ежемесячных денежных выплат неработающим пенсионерам</t>
  </si>
  <si>
    <t>0507</t>
  </si>
  <si>
    <t>Субвенции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t>
  </si>
  <si>
    <t>0508</t>
  </si>
  <si>
    <t>Субвенции на предоставление, доставку и пересылку единовременных денежных выплат ветеранам боевых действий ко Дню защитника Отечества</t>
  </si>
  <si>
    <t>0509</t>
  </si>
  <si>
    <t>278.0309.0100106.800.000</t>
  </si>
  <si>
    <t>278.0309.0100106.850.000</t>
  </si>
  <si>
    <t>278.0309.0100106.852.000</t>
  </si>
  <si>
    <t>278.0309.0100106.852.290</t>
  </si>
  <si>
    <t>278.0309.0100107.000.000</t>
  </si>
  <si>
    <t>278.0309.0100107.100.000</t>
  </si>
  <si>
    <t>278.0309.0100107.120.000</t>
  </si>
  <si>
    <t>278.0309.0100107.121.000</t>
  </si>
  <si>
    <t>278.0309.0100107.121.211</t>
  </si>
  <si>
    <t>278.0309.0100107.121.213</t>
  </si>
  <si>
    <t>278.0309.0100701.000.000</t>
  </si>
  <si>
    <t>278.0309.0100701.100.000</t>
  </si>
  <si>
    <t>278.0309.0100701.110.000</t>
  </si>
  <si>
    <t>278.0309.0100701.111.000</t>
  </si>
  <si>
    <t>278.0309.0100701.111.211</t>
  </si>
  <si>
    <t>278.0309.0100701.111.213</t>
  </si>
  <si>
    <t>278.0309.0100701.112.000</t>
  </si>
  <si>
    <t>278.0309.0100701.112.212</t>
  </si>
  <si>
    <t>278.0309.0100701.112.222</t>
  </si>
  <si>
    <t>278.0309.0100701.112.226</t>
  </si>
  <si>
    <t>278.0309.0100701.200.000</t>
  </si>
  <si>
    <t>278.0309.0100701.240.000</t>
  </si>
  <si>
    <t>278.0309.0100701.244.000</t>
  </si>
  <si>
    <t>278.0309.0100701.244.222</t>
  </si>
  <si>
    <t>278.0309.0100701.244.223</t>
  </si>
  <si>
    <t>278.0309.0100701.244.225</t>
  </si>
  <si>
    <t>278.0309.0100701.244.226</t>
  </si>
  <si>
    <t>278.0309.0100701.244.290</t>
  </si>
  <si>
    <t>278.0309.0100701.244.310</t>
  </si>
  <si>
    <t>278.0309.0100701.244.340</t>
  </si>
  <si>
    <t>278.0309.0107516.000.000</t>
  </si>
  <si>
    <t>278.0309.0107516.100.000</t>
  </si>
  <si>
    <t>278.0309.0107516.110.000</t>
  </si>
  <si>
    <t>278.0309.0107516.111.000</t>
  </si>
  <si>
    <t>278.0309.0107516.111.211</t>
  </si>
  <si>
    <t>278.0309.0107516.111.213</t>
  </si>
  <si>
    <t>278.0309.0107516.112.000</t>
  </si>
  <si>
    <t>278.0309.0107516.112.212</t>
  </si>
  <si>
    <t>278.0309.0107516.112.222</t>
  </si>
  <si>
    <t>278.0309.0107516.112.226</t>
  </si>
  <si>
    <t>278.0309.0107516.200.000</t>
  </si>
  <si>
    <t>278.0309.0107516.240.000</t>
  </si>
  <si>
    <t>278.0309.0107516.244.000</t>
  </si>
  <si>
    <t>278.0309.0107516.244.222</t>
  </si>
  <si>
    <t>278.0309.0107516.244.223</t>
  </si>
  <si>
    <t>278.0309.0107516.244.225</t>
  </si>
  <si>
    <t>278.0309.0107516.244.226</t>
  </si>
  <si>
    <t>278.0309.0107516.244.290</t>
  </si>
  <si>
    <t>278.0309.0107516.244.310</t>
  </si>
  <si>
    <t>278.0309.0107516.244.340</t>
  </si>
  <si>
    <t>278.0309.3000000.000.000</t>
  </si>
  <si>
    <t>278.0309.3000982.000.000</t>
  </si>
  <si>
    <t>278.0309.3000982.200.000</t>
  </si>
  <si>
    <t>278.0309.3000982.240.000</t>
  </si>
  <si>
    <t>278.0309.3000982.244.000</t>
  </si>
  <si>
    <t>278.0309.3000982.244.222</t>
  </si>
  <si>
    <t>295.0000.0000000.000.000</t>
  </si>
  <si>
    <t>295.0100.0000000.000.000</t>
  </si>
  <si>
    <t>295.0106.0000000.000.000</t>
  </si>
  <si>
    <t>295.0106.3000000.000.000</t>
  </si>
  <si>
    <t>295.0106.3000106.000.000</t>
  </si>
  <si>
    <t>295.0106.3000106.100.000</t>
  </si>
  <si>
    <t>295.0106.3000106.120.000</t>
  </si>
  <si>
    <t>295.0106.3000106.121.000</t>
  </si>
  <si>
    <t>295.0106.3000106.121.211</t>
  </si>
  <si>
    <t>295.0106.3000106.121.213</t>
  </si>
  <si>
    <t>295.0106.3000106.122.000</t>
  </si>
  <si>
    <t>295.0106.3000106.122.212</t>
  </si>
  <si>
    <t>295.0106.3000106.122.222</t>
  </si>
  <si>
    <t>295.0106.3000106.122.226</t>
  </si>
  <si>
    <t>295.0106.3000106.200.000</t>
  </si>
  <si>
    <t>295.0106.3000106.240.000</t>
  </si>
  <si>
    <t>295.0106.3000106.244.000</t>
  </si>
  <si>
    <t>295.0106.3000106.244.221</t>
  </si>
  <si>
    <t>295.0106.3000106.244.225</t>
  </si>
  <si>
    <t>295.0106.3000106.244.226</t>
  </si>
  <si>
    <t>295.0106.3000106.244.290</t>
  </si>
  <si>
    <t>295.0106.3000106.244.310</t>
  </si>
  <si>
    <t xml:space="preserve">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</si>
  <si>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19</t>
  </si>
  <si>
    <t>Результат исполнения бюджета (дефицит / профицит)</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</si>
  <si>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</si>
  <si>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</si>
  <si>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</si>
  <si>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</si>
  <si>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</si>
  <si>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Налог, взимаемый в связи с применением патентной системы налогообложения, зачисляемый в бюджеты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</si>
  <si>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</si>
  <si>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 муниципального района</t>
  </si>
  <si>
    <t>16</t>
  </si>
  <si>
    <t>140</t>
  </si>
  <si>
    <t>Проведение выборов в представительные органы муниципального образования</t>
  </si>
  <si>
    <t xml:space="preserve">Управление Записи актов гражданского состояния Администрации Таймырского Долгано-Ненецкого  муниципального района </t>
  </si>
  <si>
    <t>Контрольно-Счетная палата Таймырского Долгано-Ненецкого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</si>
  <si>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</si>
  <si>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Таймырский Долгано-Ненецкий районный Совет депутатов</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</si>
  <si>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</si>
  <si>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</si>
  <si>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</si>
  <si>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ОТЧЕТ ОБ ИСПОЛНЕНИИ БЮДЖЕТА</t>
  </si>
  <si>
    <t>КОДЫ</t>
  </si>
  <si>
    <t>Форма по ОКУД</t>
  </si>
  <si>
    <t>0503117</t>
  </si>
  <si>
    <t>Дата</t>
  </si>
  <si>
    <t>по ОКПО</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</si>
  <si>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</si>
  <si>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</si>
  <si>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</si>
  <si>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</si>
  <si>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</si>
  <si>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</si>
  <si>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</si>
  <si>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</si>
  <si>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</si>
  <si>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</si>
  <si>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 xml:space="preserve">     в том числе:</t>
  </si>
  <si>
    <t>НАЛОГОВЫЕ И НЕНАЛОГОВЫЕ ДОХОДЫ</t>
  </si>
  <si>
    <t>НАЛОГИ НА ПРИБЫЛЬ, ДОХОДЫ</t>
  </si>
  <si>
    <t>Налог на прибыль организаций</t>
  </si>
  <si>
    <t>Другие вопросы в области здравоохранения</t>
  </si>
  <si>
    <t>295.1301.3000000.000.000</t>
  </si>
  <si>
    <t>295.1301.3000981.000.000</t>
  </si>
  <si>
    <t>295.1301.3000981.700.000</t>
  </si>
  <si>
    <t>295.1301.3000981.730.000</t>
  </si>
  <si>
    <t>295.1301.3000981.730.231</t>
  </si>
  <si>
    <t>Субвенции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t>
  </si>
  <si>
    <t>0510</t>
  </si>
  <si>
    <t>Субвенции бюджету муниципального образования на предоставление, доставку и пересылку денежной выплаты многодетным семьям</t>
  </si>
  <si>
    <t>0511</t>
  </si>
  <si>
    <t>Субвенции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t>
  </si>
  <si>
    <t>0512</t>
  </si>
  <si>
    <t>Субвенции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t>
  </si>
  <si>
    <t>0513</t>
  </si>
  <si>
    <t>Субвенции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t>
  </si>
  <si>
    <t>0514</t>
  </si>
  <si>
    <t>Расходы на приобретение и монтаж модульных санитарных узлов и септиков в общеобразовательных учреждениях края с количеством учащихся более 30 человек</t>
  </si>
  <si>
    <t>Расходы на комплектование книжных фондов библиотек муниципальных образований Красноярского края</t>
  </si>
  <si>
    <t>Муниципальная программа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на 2014-2016 годы</t>
  </si>
  <si>
    <t>Расходы на предоставление  социальных выплат  пенсионерам, выезжающим за пределы муниципального района, на приобретение (строительство) жилья</t>
  </si>
  <si>
    <t>Субсидии гражданам на приобретение жилья</t>
  </si>
  <si>
    <t>Пособия по социальной помощи населению</t>
  </si>
  <si>
    <t>Другие вопросы в области охраны окружающей среды</t>
  </si>
  <si>
    <t>Управление образования Администрации Таймырского Долгано-Ненецкого муниципального района</t>
  </si>
  <si>
    <t>Расходы на обеспечение деятельности муниципального учреждения, осуществляющего транспортное обслуживание органов местного самоуправления и учреждений муниципального района</t>
  </si>
  <si>
    <t>Арендная плата за пользование имуществом</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</si>
  <si>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</si>
  <si>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</si>
  <si>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</si>
  <si>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</si>
  <si>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23</t>
  </si>
  <si>
    <t>052</t>
  </si>
  <si>
    <t>25</t>
  </si>
  <si>
    <t>076</t>
  </si>
  <si>
    <t>060</t>
  </si>
  <si>
    <t>321</t>
  </si>
  <si>
    <t>141</t>
  </si>
  <si>
    <t>28</t>
  </si>
  <si>
    <t>119</t>
  </si>
  <si>
    <t>35</t>
  </si>
  <si>
    <t>43</t>
  </si>
  <si>
    <t>90</t>
  </si>
  <si>
    <t>069</t>
  </si>
  <si>
    <t>177</t>
  </si>
  <si>
    <t>7000</t>
  </si>
  <si>
    <t>Прочие поступления от денежных взысканий (штрафов) и иных сумм в возмещение ущерба, наложенные на территории городских поселений муниципального района</t>
  </si>
  <si>
    <t>Прочие поступления от денежных взысканий (штрафов) и иных сумм в возмещение ущерба, наложенные на территории сельских поселений муниципального района</t>
  </si>
  <si>
    <t>17</t>
  </si>
  <si>
    <t>180</t>
  </si>
  <si>
    <t>2</t>
  </si>
  <si>
    <t>151</t>
  </si>
  <si>
    <t>001</t>
  </si>
  <si>
    <t>710</t>
  </si>
  <si>
    <t>800</t>
  </si>
  <si>
    <t>810</t>
  </si>
  <si>
    <t>630</t>
  </si>
  <si>
    <t>Обслуживание государственного внутреннего и муниципального долга</t>
  </si>
  <si>
    <t>Прочие межбюджетные трансферты общего характера</t>
  </si>
  <si>
    <t>Дошкольное образование</t>
  </si>
  <si>
    <t>Общее образование</t>
  </si>
  <si>
    <t>Пенсии, пособия, выплачиваемые организациями сектора государственного управления</t>
  </si>
  <si>
    <t>Резервные фонды</t>
  </si>
  <si>
    <t>Резервные фонды местных администраций</t>
  </si>
  <si>
    <t>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t>
  </si>
  <si>
    <t>7488</t>
  </si>
  <si>
    <t>Субсидии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t>
  </si>
  <si>
    <t>7491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</si>
  <si>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t>
  </si>
  <si>
    <t>7511</t>
  </si>
  <si>
    <t>7582</t>
  </si>
  <si>
    <t>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</si>
  <si>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7583</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</si>
  <si>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</si>
  <si>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</si>
  <si>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на предоставление, доставку и пересылку доплаты к пенсиям государственным служащих Таймырского Долгано-Ненецкого муниципального района</t>
  </si>
  <si>
    <t>0131</t>
  </si>
  <si>
    <t>Субвенции на предоставление, доставку и пересылку ежемесячного пособия на ребенка</t>
  </si>
  <si>
    <t>0171</t>
  </si>
  <si>
    <t>Субвенции на предоставление, доставку и пересылку субсидий в качестве помощи для оплаты жилья и коммунальных услуг отдельным категориям граждан</t>
  </si>
  <si>
    <t>0191</t>
  </si>
  <si>
    <t>Субвенции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</si>
  <si>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0212</t>
  </si>
  <si>
    <t>Субвенции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</si>
  <si>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0221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</si>
  <si>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</si>
  <si>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</si>
  <si>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</si>
  <si>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3. Источники финансирования дефицита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</si>
  <si>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</si>
  <si>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</si>
  <si>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</si>
  <si>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 xml:space="preserve">увеличение прочих остатков денежных средств бюджетов муниципальных районов </t>
  </si>
  <si>
    <t>уменьшение остатков средств бюджета</t>
  </si>
  <si>
    <t>уменьшение прочих остатков средств бюджетов</t>
  </si>
  <si>
    <t>уменьшение прочих остатков денежных средств бюджетов</t>
  </si>
  <si>
    <t xml:space="preserve">уменьшение прочих остатков денежных средств бюджетов муниципальных районов </t>
  </si>
  <si>
    <t>Субсидии на поддержку деятельности муниципальных молодежных центров</t>
  </si>
  <si>
    <t>Прочие субсидии</t>
  </si>
  <si>
    <t>Прочие субсидии бюджетам муниципальных районов</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</si>
  <si>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</si>
  <si>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</si>
  <si>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Субвенции бюджетам на государственную регистрацию актов гражданского состояния</t>
  </si>
  <si>
    <t>Обслуживание муниципального долга</t>
  </si>
  <si>
    <t>Дотации на выравнивание бюджетной обеспеченности поселений</t>
  </si>
  <si>
    <t>Предоставление иных межбюджетных трансфертов бюджетам городских и сельских поселений Таймырского Долгано-Ненецкого муниципального района общего характера</t>
  </si>
  <si>
    <t>04653000</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</si>
  <si>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</si>
  <si>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7564</t>
  </si>
  <si>
    <t>Субвенции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</si>
  <si>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7577</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</si>
  <si>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t>
  </si>
  <si>
    <t>7578</t>
  </si>
  <si>
    <t>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</si>
  <si>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7588</t>
  </si>
  <si>
    <t>2711</t>
  </si>
  <si>
    <t>Субвенции на выплаты дополнительного ежемесячного денежного вознаграждения за выполнение функций классного руководителя</t>
  </si>
  <si>
    <t>045</t>
  </si>
  <si>
    <t>Прочие поступления от использования движимого имущества</t>
  </si>
  <si>
    <t>Прочие поступления от использования недвижимого имущества</t>
  </si>
  <si>
    <t>12</t>
  </si>
  <si>
    <t>048</t>
  </si>
  <si>
    <t>6000</t>
  </si>
  <si>
    <t>13</t>
  </si>
  <si>
    <t xml:space="preserve">Доходы от оказания платных услуг (работ) </t>
  </si>
  <si>
    <t>130</t>
  </si>
  <si>
    <t>990</t>
  </si>
  <si>
    <t>995</t>
  </si>
  <si>
    <t>274</t>
  </si>
  <si>
    <t xml:space="preserve">Прочие доходы по целевым средствам, поступающие в виде дебиторской задолженности прошлых лет </t>
  </si>
  <si>
    <t>220</t>
  </si>
  <si>
    <t>255</t>
  </si>
  <si>
    <t>256</t>
  </si>
  <si>
    <t>278</t>
  </si>
  <si>
    <t>274.0701.0200212.000.000</t>
  </si>
  <si>
    <t>274.0701.0200212.600.000</t>
  </si>
  <si>
    <t>274.0701.0200212.610.000</t>
  </si>
  <si>
    <t>274.0701.0200212.611.000</t>
  </si>
  <si>
    <t>274.0701.0200212.611.241</t>
  </si>
  <si>
    <t>274.0701.0200212.612.000</t>
  </si>
  <si>
    <t>274.0701.0200212.612.241</t>
  </si>
  <si>
    <t>274.0701.0200401.000.000</t>
  </si>
  <si>
    <t>274.0701.0200401.100.000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</si>
  <si>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</si>
  <si>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</si>
  <si>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Невыясненные поступления</t>
  </si>
  <si>
    <t>БЕЗВОЗМЕЗДНЫЕ ПОСТУПЛЕНИЯ</t>
  </si>
  <si>
    <t>Субсидии бюджетам бюджетной системы  Российской Федерации (межбюджетные субсидии)</t>
  </si>
  <si>
    <t>Субсидии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</si>
  <si>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Субвенции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</si>
  <si>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</si>
  <si>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</si>
  <si>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</si>
  <si>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Безвозмездные поступления от негосударственных организаций в бюджеты муниципальных районов</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</si>
  <si>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</si>
  <si>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</si>
  <si>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</si>
  <si>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Начальник управления</t>
  </si>
  <si>
    <t>Начальник отдела учета исполнения бюджета</t>
  </si>
  <si>
    <t>А.Н. Заднепровская</t>
  </si>
  <si>
    <t>И.П. Берзинь</t>
  </si>
  <si>
    <t>274.0701.0207558.000.000</t>
  </si>
  <si>
    <t>274.0701.0207558.100.000</t>
  </si>
  <si>
    <t>274.0701.0207558.110.000</t>
  </si>
  <si>
    <t>274.0701.0207558.111.000</t>
  </si>
  <si>
    <t>274.0701.0207558.111.211</t>
  </si>
  <si>
    <t>274.0701.0207558.111.213</t>
  </si>
  <si>
    <t>274.0701.0207558.600.000</t>
  </si>
  <si>
    <t>274.0701.0207558.610.000</t>
  </si>
  <si>
    <t>274.0701.0207558.612.000</t>
  </si>
  <si>
    <t>274.0701.0207558.612.241</t>
  </si>
  <si>
    <t>274.0701.0207588.000.000</t>
  </si>
  <si>
    <t>274.0701.0207588.100.000</t>
  </si>
  <si>
    <t>274.0701.0207588.110.000</t>
  </si>
  <si>
    <t>274.0701.0207588.111.000</t>
  </si>
  <si>
    <t>274.0701.0207588.111.211</t>
  </si>
  <si>
    <t>274.0701.0207588.111.213</t>
  </si>
  <si>
    <t>274.0701.0207588.112.000</t>
  </si>
  <si>
    <t>274.0701.0207588.112.212</t>
  </si>
  <si>
    <t>274.0701.0207588.112.222</t>
  </si>
  <si>
    <t>274.0701.0207588.112.226</t>
  </si>
  <si>
    <t>274.0701.0207588.200.000</t>
  </si>
  <si>
    <t>274.0701.0207588.240.000</t>
  </si>
  <si>
    <t>274.0701.0207588.244.000</t>
  </si>
  <si>
    <t>274.0701.0207588.244.221</t>
  </si>
  <si>
    <t>274.0701.0207588.244.226</t>
  </si>
  <si>
    <t>274.0701.0207588.244.310</t>
  </si>
  <si>
    <t>274.0701.0207588.244.340</t>
  </si>
  <si>
    <t>274.0701.0207588.600.000</t>
  </si>
  <si>
    <t>274.0701.0207588.610.000</t>
  </si>
  <si>
    <t>274.0701.0207588.611.000</t>
  </si>
  <si>
    <t>274.0701.0207588.611.241</t>
  </si>
  <si>
    <t>274.0702.0000000.000.000</t>
  </si>
  <si>
    <t>274.0702.0200000.000.000</t>
  </si>
  <si>
    <t>274.0702.0200202.000.000</t>
  </si>
  <si>
    <t>274.0702.0200202.100.000</t>
  </si>
  <si>
    <t>274.0702.0200202.110.000</t>
  </si>
  <si>
    <t>274.0702.0200202.111.000</t>
  </si>
  <si>
    <t>274.0702.0200202.111.211</t>
  </si>
  <si>
    <t>274.0702.0200202.111.213</t>
  </si>
  <si>
    <t>274.0702.0200202.112.000</t>
  </si>
  <si>
    <t>274.0702.0200202.112.212</t>
  </si>
  <si>
    <t>274.0702.0200202.112.222</t>
  </si>
  <si>
    <t>274.0702.0200202.112.226</t>
  </si>
  <si>
    <t>274.0702.0200202.200.000</t>
  </si>
  <si>
    <t>274.0702.0200202.240.000</t>
  </si>
  <si>
    <t>274.0702.0200202.243.000</t>
  </si>
  <si>
    <t>274.0702.0200202.243.225</t>
  </si>
  <si>
    <t>274.0702.0200202.244.000</t>
  </si>
  <si>
    <t>274.0702.0200202.244.221</t>
  </si>
  <si>
    <t>274.0702.0200202.244.222</t>
  </si>
  <si>
    <t>274.0702.0200202.244.223</t>
  </si>
  <si>
    <t>274.0702.0200202.244.225</t>
  </si>
  <si>
    <t>274.0702.0200202.244.226</t>
  </si>
  <si>
    <t>274.0702.0200202.244.290</t>
  </si>
  <si>
    <t>274.0702.0200202.244.310</t>
  </si>
  <si>
    <t>274.0702.0200202.244.340</t>
  </si>
  <si>
    <t>274.0702.0200202.800.000</t>
  </si>
  <si>
    <t>274.0702.0200202.850.000</t>
  </si>
  <si>
    <t>274.0702.0200202.852.000</t>
  </si>
  <si>
    <t>274.0702.0200202.852.290</t>
  </si>
  <si>
    <t>274.0702.0200203.000.000</t>
  </si>
  <si>
    <t>274.0702.0200203.100.000</t>
  </si>
  <si>
    <t>274.0702.0200203.110.000</t>
  </si>
  <si>
    <t>274.0702.0200203.111.000</t>
  </si>
  <si>
    <t>274.0702.0200203.111.211</t>
  </si>
  <si>
    <t>274.0702.0200203.111.213</t>
  </si>
  <si>
    <t>274.0702.0200203.112.000</t>
  </si>
  <si>
    <t>274.0702.0200203.112.212</t>
  </si>
  <si>
    <t>274.0702.0200203.112.222</t>
  </si>
  <si>
    <t>274.0702.0200203.112.226</t>
  </si>
  <si>
    <t>274.0702.0200203.200.000</t>
  </si>
  <si>
    <t>274.0702.0200203.240.000</t>
  </si>
  <si>
    <t>274.0702.0200203.243.000</t>
  </si>
  <si>
    <t>274.0702.0200203.243.225</t>
  </si>
  <si>
    <t>274.0702.0200203.244.000</t>
  </si>
  <si>
    <t>274.0702.0200203.244.221</t>
  </si>
  <si>
    <t>274.0702.0200203.244.222</t>
  </si>
  <si>
    <t>274.0702.0200203.244.223</t>
  </si>
  <si>
    <t>274.0702.0200203.244.225</t>
  </si>
  <si>
    <t>274.0702.0200203.244.226</t>
  </si>
  <si>
    <t>274.0702.0200203.244.290</t>
  </si>
  <si>
    <t>274.0702.0200203.244.310</t>
  </si>
  <si>
    <t>274.0702.0200203.244.340</t>
  </si>
  <si>
    <t>274.0702.0200203.800.000</t>
  </si>
  <si>
    <t>274.0702.0200203.850.000</t>
  </si>
  <si>
    <t>274.0702.0200203.852.000</t>
  </si>
  <si>
    <t>274.0702.0200203.852.290</t>
  </si>
  <si>
    <t>274.0702.0200204.000.000</t>
  </si>
  <si>
    <t>274.0702.0200204.100.000</t>
  </si>
  <si>
    <t>274.0702.0200204.110.000</t>
  </si>
  <si>
    <t>274.0702.0200204.111.000</t>
  </si>
  <si>
    <t>274.0702.0200204.111.211</t>
  </si>
  <si>
    <t>274.0702.0200204.111.213</t>
  </si>
  <si>
    <t>274.0702.0200204.112.000</t>
  </si>
  <si>
    <t>274.0702.0200204.112.212</t>
  </si>
  <si>
    <t>274.0702.0200204.112.222</t>
  </si>
  <si>
    <t>274.0702.0200204.112.226</t>
  </si>
  <si>
    <t>274.0702.0200204.200.000</t>
  </si>
  <si>
    <t>274.0702.0200204.240.000</t>
  </si>
  <si>
    <t>274.0702.0200204.243.000</t>
  </si>
  <si>
    <t>274.0702.0200204.243.225</t>
  </si>
  <si>
    <t>274.0702.0200204.244.000</t>
  </si>
  <si>
    <t>274.0702.0200204.244.221</t>
  </si>
  <si>
    <t>274.0702.0200204.244.222</t>
  </si>
  <si>
    <t>274.0702.0200204.244.223</t>
  </si>
  <si>
    <t>274.0702.0200204.244.225</t>
  </si>
  <si>
    <t>274.0702.0200204.244.226</t>
  </si>
  <si>
    <t>274.0702.0200204.244.290</t>
  </si>
  <si>
    <t>274.0702.0200204.244.310</t>
  </si>
  <si>
    <t>274.0702.0200204.244.340</t>
  </si>
  <si>
    <t>274.0702.0200204.800.000</t>
  </si>
  <si>
    <t>274.0702.0200204.850.000</t>
  </si>
  <si>
    <t>274.0702.0200204.852.000</t>
  </si>
  <si>
    <t>274.0702.0200204.852.290</t>
  </si>
  <si>
    <t>274.0702.0200401.000.000</t>
  </si>
  <si>
    <t>274.0702.0200401.100.000</t>
  </si>
  <si>
    <t>274.0702.0200401.110.000</t>
  </si>
  <si>
    <t>Расходы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t>
  </si>
  <si>
    <t>Расходы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t>
  </si>
  <si>
    <t>Расходы на предоставление, доставку и пересылку денежной выплаты многодетным семьям</t>
  </si>
  <si>
    <t>Расходы на предоставление, доставку и пересылку субсидий в качестве помощи для оплаты жилья и коммунальных услуг отдельным категориям граждан</t>
  </si>
  <si>
    <t>Расходы на предоставление, доставку и пересылку субсидий гражданам в качестве помощи для оплаты жилья и коммунальных услуг с учетом их доходов</t>
  </si>
  <si>
    <t>Расходы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t>
  </si>
  <si>
    <t>Расходы на оплату жилищно-коммунальных услуг отдельным категориям граждан</t>
  </si>
  <si>
    <t>Субвенции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</si>
  <si>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0523</t>
  </si>
  <si>
    <t>Субвенции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</si>
  <si>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0525</t>
  </si>
  <si>
    <t>Субвенции на оплату проезда к месту жительства и обратно к месту учебы учащимся и студентам из малообеспеченных семей</t>
  </si>
  <si>
    <t>0527</t>
  </si>
  <si>
    <t>Субвенции на выплату материальной помощи учащимся и студентам из малообеспеченных семей для оплаты питания и проживания, обучающимся в учреждениях начального, среднего и высшего профессионального образования, находящихся за пределами муниципального района</t>
  </si>
  <si>
    <t>0528</t>
  </si>
  <si>
    <t>Субвенции на социальную выплату (компенсацию)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t>
  </si>
  <si>
    <t>0529</t>
  </si>
  <si>
    <t>Субвенции бюджету муниципального образования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t>
  </si>
  <si>
    <t>0530</t>
  </si>
  <si>
    <t>0531</t>
  </si>
  <si>
    <t>0532</t>
  </si>
  <si>
    <t>Субвенции на предоставление социальных выплат пенсионерам, выезжающим за пределы муниципального района, на приобретение (строительство) жилья</t>
  </si>
  <si>
    <t>0616</t>
  </si>
  <si>
    <t>Субвенции на компенсацию расходов, связанных с переездом к новому месту жительства, гражданам и членам их семей, проживающим в городском поселении Дудинка</t>
  </si>
  <si>
    <t>0617</t>
  </si>
  <si>
    <t>Субвенции по оказанию единовременной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</si>
  <si>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2696</t>
  </si>
  <si>
    <t>Субвенции на предоставление, доставку и пересылку адресной материальной помощи на ремонт жилого помещения</t>
  </si>
  <si>
    <t>2699</t>
  </si>
  <si>
    <t>Субвенции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t>
  </si>
  <si>
    <t>2821</t>
  </si>
  <si>
    <t>Субвенции на предоставление субсидии на компенсацию части затрат, связанных с реализацией мяса домашнего северного оленя</t>
  </si>
  <si>
    <t>2822</t>
  </si>
  <si>
    <t>Реализация полномочий органов местного самоуправления сельского поселения Хатанга в части организации строительства муниципального жилищного фонда</t>
  </si>
  <si>
    <t>201.0104.3000107.121.000</t>
  </si>
  <si>
    <t>201.0104.3000107.121.211</t>
  </si>
  <si>
    <t>201.0104.3000107.121.213</t>
  </si>
  <si>
    <t>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</si>
  <si>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201.0104.3007429.000.000</t>
  </si>
  <si>
    <t>201.0104.3007429.100.000</t>
  </si>
  <si>
    <t>201.0104.3007429.120.000</t>
  </si>
  <si>
    <t>201.0104.3007429.121.000</t>
  </si>
  <si>
    <t>201.0104.3007429.121.211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</si>
  <si>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</si>
  <si>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</si>
  <si>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</si>
  <si>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</si>
  <si>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</si>
  <si>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</si>
  <si>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Жилищное хозяйство</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</si>
  <si>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</si>
  <si>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Форма 0503117 с.2</t>
  </si>
  <si>
    <t>2. Расходы бюджета</t>
  </si>
  <si>
    <t>Код расхода по бюджетной классификации</t>
  </si>
  <si>
    <t>Расходы бюджета - всего</t>
  </si>
  <si>
    <t>Администрация Таймырского Долгано-Ненецкого муниципального района</t>
  </si>
  <si>
    <t>Защита населения и территории от чрезвычайных ситуаций природного и техногенного характера, гражданская оборона</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</si>
  <si>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</si>
  <si>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на оплату стоимости набора продуктов питания или готовых блюд и их транспортировки в лагерях с дневным пребыванием детей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</si>
  <si>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</si>
  <si>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4000</t>
  </si>
  <si>
    <t>020</t>
  </si>
  <si>
    <t>Расходы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</si>
  <si>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Муниципальная программа Таймырского Долгано-Ненецкого муниципального района «Развитие сельского хозяйства в Таймырском Долгано-Ненецком муниципальном районе» на 2014-2016 годы</t>
  </si>
  <si>
    <t>Предоставление субсидий сельскохозяйственным организациям муниципального района, реализующим мероприятия, направленные на создание племенного репродуктора северных оленей, на возмещение части затрат по организации зоотехнического учета</t>
  </si>
  <si>
    <t>Предоставление субсидий сельскохозяйственным организациям на возмещение части затрат по созданию племенного репродуктора северных оленей</t>
  </si>
  <si>
    <t>Расходы на обеспечение предоставления  жилых помещений детям сиротам и детям, оставшимся без попечения родителей, лицам из их числа за счет средств краевого бюджета</t>
  </si>
  <si>
    <t>Мероприятия в области гражданской обороны, предупреждения чрезвычайных ситуаций и ликвидации их последствий на территории муниципального района</t>
  </si>
  <si>
    <t>Расходы на выполнение отдельных государственных полномочий в области защиты территорий и населения от чрезвычайных ситуаций</t>
  </si>
  <si>
    <t>Резервные средства</t>
  </si>
  <si>
    <t>Подпрограмма «Развитие транспортной отрасли муниципального района»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2014-2016 годы</t>
  </si>
  <si>
    <t>Подпрограмма «Дороги Таймыра» муниципальной программы Таймырского Долгано-Ненецкого муниципального района «Развитие транспортно-дорожного комплекса Таймырского Долгано-Ненецкого муниципального района» на 2014-2016 годы</t>
  </si>
  <si>
    <t>Благоустройство</t>
  </si>
  <si>
    <t>Расходы на реализацию проектов по благоустройству территорий поселений, городских округов</t>
  </si>
  <si>
    <t>Расходы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</si>
  <si>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Обслуживание государственного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</si>
  <si>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</si>
  <si>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</si>
  <si>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</si>
  <si>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</si>
  <si>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</si>
  <si>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Исполнение судебных актов</t>
  </si>
  <si>
    <t>Уплата налогов, сборов и иных платежей</t>
  </si>
  <si>
    <t>Расходы на выплаты персоналу казенных учреждений</t>
  </si>
  <si>
    <t>Межбюджетные трансферты</t>
  </si>
  <si>
    <t>Социальное обеспечение и иные выплаты населению</t>
  </si>
  <si>
    <t>Социальные выплаты гражданам, кроме публичных нормативных социальных выплат</t>
  </si>
  <si>
    <t>Публичные нормативные социальные выплаты гражданам</t>
  </si>
  <si>
    <t>Предоставление субсидий бюджетным, автономным учреждениям и иным некоммерческим организациям</t>
  </si>
  <si>
    <t>Субсидии автономным учреждениям</t>
  </si>
  <si>
    <t>Субсидии бюджетным учреждениям</t>
  </si>
  <si>
    <t>Дотации</t>
  </si>
  <si>
    <t>Субсидии бюджетам на приобретение оборудования для быстровозводимых физкультурно-оздоровительных комплексов, включая металлоконструкции и металлоизделия</t>
  </si>
  <si>
    <t>132</t>
  </si>
  <si>
    <t>Субсидии бюджетам муниципальных районов на приобретение оборудования для быстровозводимых физкультурно-оздоровительных комплексов, включая металлоконструкции и металлоизделия</t>
  </si>
  <si>
    <t>Субсидии бюджетам муниципальных образований края на частичное финансирование (возмещение) расходов на персональные выплаты, устанавливаемые в целях повышения оплаты труда молодым специалистам</t>
  </si>
  <si>
    <t>1031</t>
  </si>
  <si>
    <t>Прочие безвозмездные поступления от негосударственных организаций в бюджеты муниципальных районов</t>
  </si>
  <si>
    <t>099</t>
  </si>
  <si>
    <t>Расходы на предоставление, доставку и пересылку социального пособия на погребение</t>
  </si>
  <si>
    <t>Расходы на возмещение специализированным службам по вопросам похоронного дела стоимости услуг по погребению</t>
  </si>
  <si>
    <t>Приобретение товаров, работ, услуг в пользу граждан в целях их социального обеспечения</t>
  </si>
  <si>
    <t>Субвенции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</si>
  <si>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0521</t>
  </si>
  <si>
    <t>Субвенции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t>
  </si>
  <si>
    <t>0522</t>
  </si>
  <si>
    <t>Расходы за счет резервных фондов исполнительных органов государственной власти</t>
  </si>
  <si>
    <t>Субвенции бюджетам муниципальных районов на государственную регистрацию актов гражданского состояния</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</si>
  <si>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</si>
  <si>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</si>
  <si>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</si>
  <si>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</si>
  <si>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t>
  </si>
  <si>
    <t>Другие вопросы в области культуры, кинематографии</t>
  </si>
  <si>
    <t>Субвенции на обеспечение бесплатным питанием учащихся в муниципальных общеобразовательных учреждениях (за исключением обучающихся, проживающих в интернатах при образовательных учреждениях)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</si>
  <si>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</si>
  <si>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Единица измерения:  руб </t>
  </si>
  <si>
    <t>по ОКЕИ</t>
  </si>
  <si>
    <t>383</t>
  </si>
  <si>
    <t>3</t>
  </si>
  <si>
    <t>в том числе:</t>
  </si>
  <si>
    <t>000</t>
  </si>
  <si>
    <t>1</t>
  </si>
  <si>
    <t>00</t>
  </si>
  <si>
    <t>0000</t>
  </si>
  <si>
    <t>182</t>
  </si>
  <si>
    <t>01</t>
  </si>
  <si>
    <t>110</t>
  </si>
  <si>
    <t>012</t>
  </si>
  <si>
    <t>02</t>
  </si>
  <si>
    <t>1000</t>
  </si>
  <si>
    <t>2000</t>
  </si>
  <si>
    <t>3000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</si>
  <si>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</si>
  <si>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Заработная плата</t>
  </si>
  <si>
    <t>6</t>
  </si>
  <si>
    <t>Субсидии автономным учреждениям на иные цели</t>
  </si>
  <si>
    <t>Другие общегосударственные вопросы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</si>
  <si>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</si>
  <si>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Расходы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t>
  </si>
  <si>
    <t>Расходы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t>
  </si>
  <si>
    <t>Расходы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t>
  </si>
  <si>
    <t>Расходы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t>
  </si>
  <si>
    <t>Расходы на предоставление, доставку и пересылку единовременной выплаты участникам и инвалидам Великой Отечественной войны; лицам, награжденным знаком «Жителю блокадного Ленинграда»;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 ветеранам Великой Отечественной войны, принимавшим участие в обороне п. Диксон, в том числе проживающим за пределами муниципального района; вдовам погибших (умерших) участников Великой Отечественной войны; бывшим несовершеннолетним узникам фашистских концлагерей в честь годовщины Победы в Великой Отечественной войне</t>
  </si>
  <si>
    <t>Расходы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t>
  </si>
  <si>
    <t>Расходы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</si>
  <si>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Расходы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t>
  </si>
  <si>
    <t>Расходы на предоставление, доставку и пересылку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t>
  </si>
  <si>
    <t>Расходы на обеспечение комплектами для новорожденных женщин из числа коренных малочисленных народов Севера,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</si>
  <si>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201.1101.0400801.244.310</t>
  </si>
  <si>
    <t>Софинансирование мероприятий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</si>
  <si>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Расходы на реализацию мероприятий долгосрочной целевой 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на 2011–2020 годы»</t>
  </si>
  <si>
    <t>Муниципальная программа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2014-2016 годы</t>
  </si>
  <si>
    <t>Подпрограмма «Организация и создание условий для безопасного и комфортного функционирования объектов муниципальной собственности»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2014-2016 годы</t>
  </si>
  <si>
    <t>Подпрограмма «Создание условий для обеспечения населения и учреждений  жилищно-коммунальными услугами и топливно-энергетическими ресурсами» муниципальной программы Таймырского Долгано-Ненецкого муниципального района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 на 2014-2016 годы</t>
  </si>
  <si>
    <t>Предоставление субсидий муниципальным предприятиям Таймырского Долгано-Ненецкого муниципального района на финансовое обеспечение (возмещение) части затрат, связанных с осуществлением завоза на территорию Таймырского Долгано-Ненецкого муниципального района топливно-энергетических ресурсов, в целях решения социальных задач по обеспечению топливно–энергетическими ресурсами предприятий жилищно-коммунального хозяйства муниципального района, оказывающим населению и учреждениям социальной сферы услуги электроснабжения, теплоснабжения и водоснабжения</t>
  </si>
  <si>
    <t>233.0501.3000614.800.000</t>
  </si>
  <si>
    <t>233.0501.3000614.830.000</t>
  </si>
  <si>
    <t>233.0501.3000614.831.000</t>
  </si>
  <si>
    <t>233.0501.3000614.831.290</t>
  </si>
  <si>
    <t>Предоставление субсидий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</si>
  <si>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233.0502.3000000.000.000</t>
  </si>
  <si>
    <t>Реализация полномочий органов местного самоуправления сельского поселения Хатанга по софинансированию расходов, предусмотренных на организацию электро-теплоснабжения в части, предоставления субсидий теплоснабжающим и энергосбытовым организациям, осуществляющим производство и (или) реализацию тепловой и электрической энергии на финансирование (возмещение) затрат, возникших вследствие разницы между фактической стоимостью топлива и стоимостью и объемах топлива, учтенной в тарифах на тепловую и электрическую энергию на 2014 год</t>
  </si>
  <si>
    <t>233.0502.3000621.000.000</t>
  </si>
  <si>
    <t>233.0502.3000621.800.000</t>
  </si>
  <si>
    <t>233.0502.3000621.810.000</t>
  </si>
  <si>
    <t>233.0502.3000621.810.242</t>
  </si>
  <si>
    <t>Расходы на финансирование (возмещение) затрат теплоснабжающих и энергосбытовых организаций ,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2014 год</t>
  </si>
  <si>
    <t>233.0502.3007580.000.000</t>
  </si>
  <si>
    <t>233.0502.3007580.800.000</t>
  </si>
  <si>
    <t>233.0502.3007580.810.000</t>
  </si>
  <si>
    <t>233.0502.3007580.810.241</t>
  </si>
  <si>
    <t>233.0502.3007580.810.242</t>
  </si>
  <si>
    <t>Расходы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</si>
  <si>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233.0901.0810984.244.000</t>
  </si>
  <si>
    <t>233.0901.0810984.244.226</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</si>
  <si>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</si>
  <si>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</si>
  <si>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201.0104.3007521.244.226</t>
  </si>
  <si>
    <t>201.0405.3007517.244.310</t>
  </si>
  <si>
    <t>Муниципальная программа Таймырского Долгано-Ненецкого муниципального района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на 2014-2016 годы</t>
  </si>
  <si>
    <t>Расходы на оснащение муниципальных музеев и библиотек Красноярского края программным обеспечением, в том числе для ведения электронного каталога</t>
  </si>
  <si>
    <t>201.0801.3007485.000.000</t>
  </si>
  <si>
    <t>201.0801.3007485.500.000</t>
  </si>
  <si>
    <t>201.0801.3007485.540.000</t>
  </si>
  <si>
    <t>201.0801.3007485.540.251</t>
  </si>
  <si>
    <t>Подпрограмма «Обеспечение жильем молодых семей Таймырского Долгано-Ненецкого муниципального района» муниципальной программы Таймырского Долгано-Ненецкого муниципального района «Улучшение жилищных условий отдельных категорий граждан Таймырского Долгано-Ненецкого муниципального района» на 2014-2016 годы</t>
  </si>
  <si>
    <t>410</t>
  </si>
  <si>
    <t>009</t>
  </si>
  <si>
    <t>7485</t>
  </si>
  <si>
    <t>7580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</si>
  <si>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</si>
  <si>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</si>
  <si>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</si>
  <si>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</si>
  <si>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Проценты, полученные от предоставления бюджетных кредитов внутри страны</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</si>
  <si>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</si>
  <si>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</si>
  <si>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Процентные платежи по муниципальному долгу</t>
  </si>
  <si>
    <t>Обслуживание внутреннего долга</t>
  </si>
  <si>
    <t>Дотации на выравнивание бюджетной обеспеченности субъектов Российской Федерации и муниципальных образований</t>
  </si>
  <si>
    <t>Прочие доходы, получаемые учреждениями и предприятиями муниципального района</t>
  </si>
  <si>
    <t>208</t>
  </si>
  <si>
    <t>231</t>
  </si>
  <si>
    <t>233</t>
  </si>
  <si>
    <t>240</t>
  </si>
  <si>
    <t>14</t>
  </si>
  <si>
    <t>06</t>
  </si>
  <si>
    <t>430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</si>
  <si>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</si>
  <si>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</si>
  <si>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ГОСУДАРСТВЕННАЯ ПОШЛИНА</t>
  </si>
  <si>
    <t>Государственная пошлина по делам, рассматриваемым в судах общей юрисдикции, мировыми судьями</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</si>
  <si>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</si>
  <si>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7601</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</si>
  <si>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</si>
  <si>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7604</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</si>
  <si>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</si>
  <si>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Субвенции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</si>
  <si>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Расходы на обеспечение одеждой, обувью и мягким инвентарем учащихся, проживающих в муниципальных общеобразовательных школах-интернатах, из числа коренных малочисленных народов Севера и из семей, среднедушевой доход которых ниже величины прожиточного минимума</t>
  </si>
  <si>
    <t>Расходы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</si>
  <si>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Расходы на обеспечение детей из числа малочисленных народов,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t>
  </si>
  <si>
    <t>Муниципальная программа Таймырского Долгано-Ненецкого муниципального района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 на 2014-2016 годы</t>
  </si>
  <si>
    <t>Расходы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</si>
  <si>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Подпрограмма «Социальная поддержка граждан на оплату жилого помещения и коммунальных услуг»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</si>
  <si>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Расходы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</si>
  <si>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Подпрограмма «Обеспечение реализации муниципальной программы и прочие мероприятия»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</si>
  <si>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Увеличение стоимости акций и иных форм участия в капитале</t>
  </si>
  <si>
    <t>267.0412.3000952.244.530</t>
  </si>
  <si>
    <t>Софинансирование субсидии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t>
  </si>
  <si>
    <t>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</si>
  <si>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Расходы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</si>
  <si>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t>
  </si>
  <si>
    <t>Расходы на государственную поддержку малого и среднего предпринимательства, включая крестьянские (фермерские) хозяйства</t>
  </si>
  <si>
    <t>240.0412.0705064.000.000</t>
  </si>
  <si>
    <t>240.0412.0705064.800.000</t>
  </si>
  <si>
    <t>240.0412.0705064.810.000</t>
  </si>
  <si>
    <t>240.0412.0705064.810.242</t>
  </si>
  <si>
    <t>Расходы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t>
  </si>
  <si>
    <t>240.0412.0707607.000.000</t>
  </si>
  <si>
    <t>240.0412.0707607.800.000</t>
  </si>
  <si>
    <t>240.0412.0707607.810.000</t>
  </si>
  <si>
    <t>240.0412.0707607.810.242</t>
  </si>
  <si>
    <t>Предоставление субсидий по результатам конкурсного отбора юридическим лицам (за исключением государственных (муниципальных) учреждений) и индивидуальным предпринимателям, осуществляющим деятельность на территории сельского поселения Хатанга и городского поселения Диксон, на возмещение части затрат, связанных с обеспечением основными продуктами питания населения указанных поселений, а также осуществляющим деятельность в поселке Хантайское озеро городского поселения Дудинка на возмещение части затрат, связанных с обеспечением населения указанного поселка основными продуктами питания и товарами первой необходимости</t>
  </si>
  <si>
    <t>Расходы на безвозмездное обеспечение лиц из числа коренных малочисленных народов Севера,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</si>
  <si>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Подпрограмма «Повышение качества жизни отдельных категорий граждан, степени их социальной защищенности»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</si>
  <si>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Расходы на предоставление социальной выплаты (компенсации)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и находящихся на территории муниципального района</t>
  </si>
  <si>
    <t>Расходы на предоставление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с учетом доставки мер социальной поддержки</t>
  </si>
  <si>
    <t>Расходы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</si>
  <si>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Расходы на содействие сохранению и развитию самобытной культуры и языков малочисленных народов, проведение социально значимых мероприятий</t>
  </si>
  <si>
    <t>Расходы на реализацию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</si>
  <si>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Предоставление иных межбюджетных трансфертов бюджетам городских и сельских поселений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</si>
  <si>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Муниципальная программа Таймырского Долгано-Ненецкого муниципального района «Молодежь Таймыра» на 2014-2016 годы</t>
  </si>
  <si>
    <t>Расходы на обеспечение деятельности муниципального учреждения, реализующего мероприятия в сфере молодежной политики на территории муниципального района</t>
  </si>
  <si>
    <t>Софинансирование мероприятий по поддержке деятельности муниципальных молодежных центров, предусмотренных государственной программой Красноярского края «Молодежь Красноярского края в ХХI веке» на 2014-2016 годы за счет средств районного бюджета</t>
  </si>
  <si>
    <t>Мероприятия, направленные на предупреждение экстремистских проявлений и недопущение совершения террористических актов на территории муниципального района</t>
  </si>
  <si>
    <t>Управление развития инфраструктуры Таймырского Долгано-Ненецкого муниципального района</t>
  </si>
  <si>
    <t>Реализация полномочий органов местного самоуправления города Дудинки по организации завоза угля для учреждений культуры и территориальных отделов администрации города Дудинка</t>
  </si>
  <si>
    <t>Реализация полномочий органов местного самоуправления сельского поселения Хатанга по организации завоза угля для учреждений культуры и административных зданий администрации поселения, находящихся в поселках сельского поселения Хатанга</t>
  </si>
  <si>
    <t>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t>
  </si>
  <si>
    <t>8000</t>
  </si>
  <si>
    <t xml:space="preserve">Субвенции местным бюджетам на выполнение передаваемых полномочий субъектов Российской Федерации </t>
  </si>
  <si>
    <t>024</t>
  </si>
  <si>
    <t>Безвозмездные перечисления государственным и муниципальным организациям</t>
  </si>
  <si>
    <t>Мобилизационная и вневойсковая подготовка</t>
  </si>
  <si>
    <t>Сельское хозяйство и рыболовство</t>
  </si>
  <si>
    <t>37</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</si>
  <si>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</si>
  <si>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Другие вопросы в области социальной политики</t>
  </si>
  <si>
    <t>Управление имущественных отношений Таймырского Долгано-Ненецкого муниципального района</t>
  </si>
  <si>
    <t>Возврат бюджетных кредитов, предоставленных внутри страны в валюте Российской Федерации</t>
  </si>
  <si>
    <t>Расходы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t>
  </si>
  <si>
    <t>Специальные расходы</t>
  </si>
  <si>
    <t>Расходы на компенсацию расходов, связанных с переездом к новому месту жительства, гражданам и членам их семей, проживающим в городском поселении город Дудинка</t>
  </si>
  <si>
    <t>Предоставление, доставка и пересылка ежемесячной денежной выплаты гражданам, удостоенным почетного звания Таймырского Долгано-Ненецкого муниципального района «Почетный гражданин Таймыра»</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</si>
  <si>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</si>
  <si>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Расходы на ежегодную денежную выплату лицам, награжденным нагрудным знаком «Почетный донор России»</t>
  </si>
  <si>
    <t>Подпрограмма «Социальная поддержка семей, имеющих детей» муниципальной программы Таймырского Долгано-Ненецкого муниципального района «Социальная поддержка населения Таймырского Долгано-Ненецкого муниципального района» на 2014-2016 годы</t>
  </si>
  <si>
    <t>Расходы на предоставление, доставку и пересылку ежемесячного пособия на ребенка</t>
  </si>
  <si>
    <t>Расходы на предоставление, доставку и пересылку ежегодного пособия на ребенка школьного возраста</t>
  </si>
  <si>
    <t>Расходы на предоставление, доставку и пересылку ежемесячного пособия семьям, имеющим детей, в которых родители инвалиды (лица, их замещающие) - инвалиды</t>
  </si>
  <si>
    <t>Расходы на приобретение оборудования для быстровозводимых физкультурно-оздоровительных комплексов, включая металлоконструкции и металлоизделия, за счет средств федерального бюджета</t>
  </si>
  <si>
    <t>Софинансирование 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</si>
  <si>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Реализация полномочий органов местного самоуправления сельского поселения Караул в части подготовки документов территориального планирования и градостроительного зонирования поселения</t>
  </si>
  <si>
    <t>Персональные выплаты, устанавливаемые в целях повышения оплаты труда молодым специалистам</t>
  </si>
  <si>
    <t>Субвенции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t>
  </si>
  <si>
    <t>0515</t>
  </si>
  <si>
    <t>Субвенции на предоставление, доставку и пересылку денежной компенсации расходов неработающим пенсионерам на изготовление стоматологических протезов</t>
  </si>
  <si>
    <t>0516</t>
  </si>
  <si>
    <t>Субвенции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t>
  </si>
  <si>
    <t>0517</t>
  </si>
  <si>
    <t>Субвенции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определяется Правительством Красноярского края</t>
  </si>
  <si>
    <t>0518</t>
  </si>
  <si>
    <t>Субвенции на предоставление, доставку и пересылку единовременной выплаты отдельным категориям граждан</t>
  </si>
  <si>
    <t>0520</t>
  </si>
  <si>
    <t>Расходы на обеспечение деятельности муниципальных учреждений дополнительного образования детей</t>
  </si>
  <si>
    <t>Софинансирование субсидии на реализацию муниципальных программ по работе с одаренными детьми учреждениями на конкурсной основе</t>
  </si>
  <si>
    <t>Расходы на осуществление выплат дополнительного ежемесячного денежного вознаграждения за выполнение функций классного руководителя</t>
  </si>
  <si>
    <t>Мероприятия, направленные на создание условий для выявления, сопровождения и поддержки одаренных детей, проживающих на территории муниципального района</t>
  </si>
  <si>
    <t>Участие одаренных детей в мероприятиях регионального и федерального уровней</t>
  </si>
  <si>
    <t>Софинансирование 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</si>
  <si>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Мероприятия в области оздоровления и отдыха детей</t>
  </si>
  <si>
    <t>Расходы на оплату стоимости набора продуктов питания или готовых блюд и их транспортировки в лагерях с дневным пребыванием детей</t>
  </si>
  <si>
    <t>Субвенции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</si>
  <si>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2826</t>
  </si>
  <si>
    <t>Субвенции на организацию выпуска приложения к газете «Таймыр», программ радиовещания и телевидения на языках малочисленных народов</t>
  </si>
  <si>
    <t>2827</t>
  </si>
  <si>
    <t>Субвенции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</si>
  <si>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7467</t>
  </si>
  <si>
    <t>Субвенции на осуществление государственных полномочий по организации деятельности органов управления системой социальной защиты населения</t>
  </si>
  <si>
    <t>7513</t>
  </si>
  <si>
    <t>7514</t>
  </si>
  <si>
    <t>Субвенции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t>
  </si>
  <si>
    <t>7515</t>
  </si>
  <si>
    <t>Субвенции на выполнение отдельных государственных полномочий в области защиты территорий и населения от чрезвычайных ситуаций</t>
  </si>
  <si>
    <t>7516</t>
  </si>
  <si>
    <t>Субвенции на выполнение отдельных государственных полномочий по решению вопросов поддержки сельскохозяйственного производства</t>
  </si>
  <si>
    <t>7517</t>
  </si>
  <si>
    <t>Субвенции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</si>
  <si>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7518</t>
  </si>
  <si>
    <t>Субвенции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t>
  </si>
  <si>
    <t>7521</t>
  </si>
  <si>
    <t>Прочие расходы на решение вопросов местного значения</t>
  </si>
  <si>
    <t>Транспорт</t>
  </si>
  <si>
    <t>Физическая культура</t>
  </si>
  <si>
    <t>Депутаты представительного органа муниципального образования</t>
  </si>
  <si>
    <t>Другие вопросы в области образования</t>
  </si>
  <si>
    <t>Стационарная медицинская помощь</t>
  </si>
  <si>
    <t>Управление муниципального заказа и потребительского рынка Администрации Таймырского Долгано-Ненецкого муниципального района</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</si>
  <si>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</si>
  <si>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ВОЗВРАТ ОСТАТКОВ СУБСИДИЙ, СУБВЕНЦИЙ И ИНЫХ МЕЖБЮДЖЕТНЫХ ТРАНСФЕРТОВ, ИМЕЮЩИХ ЦЕЛЕВОЕ НАЗНАЧЕНИЕ, ПРОШЛЫХ ЛЕТ</t>
  </si>
  <si>
    <t>Плата за сбросы загрязняющих веществ в водные объекты</t>
  </si>
  <si>
    <t>Форма 0503117 с. 3</t>
  </si>
  <si>
    <t>0502</t>
  </si>
  <si>
    <t>0503</t>
  </si>
  <si>
    <t>Финансовое управление Администрации Таймырского Долгано-Ненецкого муниципального района</t>
  </si>
  <si>
    <t>029</t>
  </si>
  <si>
    <t>04</t>
  </si>
  <si>
    <t>014</t>
  </si>
  <si>
    <t>025</t>
  </si>
  <si>
    <t>18</t>
  </si>
  <si>
    <t>Субсидии на реализацию мероприятий, предусмотренных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 за счет средств краевого бюджета</t>
  </si>
  <si>
    <t>Субсидии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t>
  </si>
  <si>
    <t>Субсидии на финансирование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2014 год,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</si>
  <si>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</si>
  <si>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Субвенции на возмещение специализированным службам по вопросам похоронного дела стоимости услуг по погребению</t>
  </si>
  <si>
    <t>Софинансирование субсидии на оплату стоимости набора продуктов питания или готовых блюд и их транспортировки в лагерях с дневным пребыванием детей</t>
  </si>
  <si>
    <t xml:space="preserve">Субвенции бюджетам субъектов Российской Федерации и муниципальных образований </t>
  </si>
  <si>
    <t>004</t>
  </si>
  <si>
    <t>07</t>
  </si>
  <si>
    <t>150</t>
  </si>
  <si>
    <t>170</t>
  </si>
  <si>
    <t>201</t>
  </si>
  <si>
    <t>174</t>
  </si>
  <si>
    <t>09</t>
  </si>
  <si>
    <t>050</t>
  </si>
  <si>
    <t>11</t>
  </si>
  <si>
    <t>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</si>
  <si>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</si>
  <si>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267</t>
  </si>
  <si>
    <t>Проценты, полученные от предоставления бюджетных кредитов бюджетам поселений муниципального района</t>
  </si>
  <si>
    <t>0300</t>
  </si>
  <si>
    <t>ШТРАФЫ, САНКЦИИ, ВОЗМЕЩЕНИЕ УЩЕРБА</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</si>
  <si>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</si>
  <si>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</si>
  <si>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</si>
  <si>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</si>
  <si>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</si>
  <si>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Непрограммные расходы</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</si>
  <si>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</si>
  <si>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</si>
  <si>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</si>
  <si>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 и иных платежей</t>
  </si>
  <si>
    <t>Расходы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</si>
  <si>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Расходы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</si>
  <si>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</si>
  <si>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</si>
  <si>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</si>
  <si>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</si>
  <si>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СОВОКУПНЫЙ ДОХОД</t>
  </si>
  <si>
    <t>Единый налог на вмененный доход для отдельных видов деятельности</t>
  </si>
  <si>
    <t>Бюджетные кредиты, предоставленные внутри страны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</si>
  <si>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</si>
  <si>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 xml:space="preserve"> </t>
  </si>
  <si>
    <t>274.0709.0200106.830.000</t>
  </si>
  <si>
    <t>274.0709.0200106.831.000</t>
  </si>
  <si>
    <t>274.0709.0200106.831.290</t>
  </si>
  <si>
    <t>233.0405.3000982.000.000</t>
  </si>
  <si>
    <t>233.0405.3000982.200.000</t>
  </si>
  <si>
    <t>233.0405.3000982.240.000</t>
  </si>
  <si>
    <t>233.0405.3000982.244.000</t>
  </si>
  <si>
    <t>233.0405.3000982.244.226</t>
  </si>
  <si>
    <t>201.0804.3000106.244.340</t>
  </si>
  <si>
    <t xml:space="preserve">Мероприятия, направленные на создание условий для развития на территории муниципального района малого и среднего предпринимательства </t>
  </si>
  <si>
    <t>Расходы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t>
  </si>
  <si>
    <t>Расходы на предоставление, доставку и пересылку доплаты к пенсиям государственным служащих Таймырского муниципального района</t>
  </si>
  <si>
    <t>Иные пенсии, социальные доплаты к пенсиям</t>
  </si>
  <si>
    <t>Предоставление пенсии за выслугу лет муниципальным служащим</t>
  </si>
  <si>
    <t>Муниципальная программа Таймырского Долгано-Ненецкого муниципального района «Развитие образования Таймырского Долгано-Ненецкого муниципального района» на 2014-2016 годы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</si>
  <si>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</si>
  <si>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</si>
  <si>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7439</t>
  </si>
  <si>
    <t>Субсидии бюджетам муниципальных образований на приобретение и монтаж модульных санитарных узлов и септиков в общеобразовательных учреждениях края с количеством учащихся более 30 человек</t>
  </si>
  <si>
    <t>7559</t>
  </si>
  <si>
    <t>Субсидии бюджетам муниципальных образований на денежное поощрение победителям конкурса «Детские сады - детям»</t>
  </si>
  <si>
    <t>7581</t>
  </si>
  <si>
    <t>Субсидии бюджетам муниципальных образований на реализацию муниципальных программ по работе с одаренными детьми на конкурсной основе</t>
  </si>
  <si>
    <t>1011</t>
  </si>
  <si>
    <t>Прочие безвозмездные поступления на оплату доставки каменного угля в поселки муниципального района за счет средств резервного фонда Правительства Красноярского края</t>
  </si>
  <si>
    <t>Прочие межбюджетные трансферты, передаваемые бюджетам</t>
  </si>
  <si>
    <t>Прочие межбюджетные трансферты, передаваемые бюджетам муниципальных районов</t>
  </si>
  <si>
    <t>Бюджетные кредиты от других бюджетов бюджетной системы Российской Федерации в валюте Российской Федерации</t>
  </si>
  <si>
    <t>Субвенции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t>
  </si>
  <si>
    <t>7528</t>
  </si>
  <si>
    <t>Субвенции на предоставление субсидии на компенсацию части затрат, связанных с реализацией продукции традиционной хозяйственной деятельности коренных малочисленных народов Севера</t>
  </si>
  <si>
    <t>2823</t>
  </si>
  <si>
    <t>Субвенции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</si>
  <si>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2824</t>
  </si>
  <si>
    <t>2825</t>
  </si>
  <si>
    <t>Софинансирование мероприятий по обеспечению жильем молодых семей в Красноярском крае, предусмотренных государственной программой Красноярского края «Молодежь Красноярского края в ХХI веке» на  2014-2016 годы за счет средств районного бюджета</t>
  </si>
  <si>
    <t>Пособия, компенсации, меры социальной поддержки по публичным нормативным обязательствам</t>
  </si>
  <si>
    <t>Расходы на обеспечение социальной защищенности малочисленных народов, ведущих традиционный образ жизни, осуществляющих виды традиционной хозяйственной деятельности, с учетом почтовых расходов или расходов российских кредитных организаций</t>
  </si>
  <si>
    <t>Пособия, компенсации и иные социальные выплаты гражданам, кроме публичных нормативных обязательств</t>
  </si>
  <si>
    <t>Расходы на поддержку традиционного образа жизни и традиционной хозяйственной деятельности физических лиц</t>
  </si>
  <si>
    <t>Расходы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t>
  </si>
  <si>
    <t>Субсидии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t>
  </si>
  <si>
    <t>7478</t>
  </si>
  <si>
    <t>220.0113.3005931.244.225</t>
  </si>
  <si>
    <t>Реализация полномочий органов местного самоуправления сельского поселения Караул в части софинансирования расходов по организации электро-теплоснабжения в части , предоставления субсидий теплоснабжающим и энергосбытовым  организациям, осуществляющим производство и (или) реализацию тепловой и электрической энергии  на финансирование (возмещение ) затрат, возникающих в следствие разницы между фактической стоимостью топлива и стоимостью и объемов топлива, учтенной в тарифах на текущую и электрическую энергию на 2014 год</t>
  </si>
  <si>
    <t>233.0502.3000622.000.000</t>
  </si>
  <si>
    <t>233.0502.3000622.800.000</t>
  </si>
  <si>
    <t>233.0502.3000622.810.000</t>
  </si>
  <si>
    <t>233.0502.3000622.810.241</t>
  </si>
  <si>
    <t>Расходы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</si>
  <si>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201.0801.3005146.000.000</t>
  </si>
  <si>
    <t>201.0801.3005146.500.000</t>
  </si>
  <si>
    <t>201.0801.3005146.540.000</t>
  </si>
  <si>
    <t>201.0801.3005146.540.251</t>
  </si>
  <si>
    <t>201.0909.3000106.830.000</t>
  </si>
  <si>
    <t>201.0909.3000106.831.000</t>
  </si>
  <si>
    <t>201.0909.3000106.831.290</t>
  </si>
  <si>
    <t>на 1 января 2015 г.</t>
  </si>
  <si>
    <t>01.01.2015</t>
  </si>
  <si>
    <t>по ОКТМО</t>
  </si>
  <si>
    <t>5146</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</si>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</sst>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
    <numFmt numFmtId="173" formatCode="#,##0.00;[Red]\-#,##0.00;\-"/>
    <numFmt numFmtId="174" formatCode="#,##0.00;[Red]\-#,##0.00;"/>
    <numFmt numFmtId="175" formatCode="0000"/>
    <numFmt numFmtId="176" formatCode="0000000"/>
    <numFmt numFmtId="177" formatCode="#,##0.00_ ;[Red]\-#,##0.00\ "/>
    <numFmt numFmtId="178" formatCode="0.000"/>
    <numFmt numFmtId="179" formatCode="[$-FC19]d\ mmmm\ yyyy\ &quot;г.&quot;"/>
    <numFmt numFmtId="180" formatCode="00\.00;&quot;&quot;;&quot;&quot;"/>
    <numFmt numFmtId="181" formatCode="000;&quot;&quot;;&quot;&quot;"/>
    <numFmt numFmtId="182" formatCode="#,##0.00;[Red]\-#,##0.00;0.00"/>
    <numFmt numFmtId="183" formatCode="000\.00\.00;&quot;&quot;;&quot;&quot;"/>
    <numFmt numFmtId="184" formatCode="0.0%"/>
    <numFmt numFmtId="185" formatCode="#,##0_ ;[Red]\-#,##0\ "/>
    <numFmt numFmtId="186" formatCode="0.000%"/>
    <numFmt numFmtId="187" formatCode="0.0000%"/>
    <numFmt numFmtId="188" formatCode="#,##0.000"/>
    <numFmt numFmtId="189" formatCode="#,##0.0000"/>
    <numFmt numFmtId="190" formatCode="#,##0.0"/>
    <numFmt numFmtId="191" formatCode="0.00_ ;[Red]\-0.00\ "/>
    <numFmt numFmtId="192" formatCode="#,##0.0_ ;[Red]\-#,##0.0\ "/>
    <numFmt numFmtId="193" formatCode="#,##0.000_ ;[Red]\-#,##0.000\ "/>
    <numFmt numFmtId="194" formatCode="&quot;Да&quot;;&quot;Да&quot;;&quot;Нет&quot;"/>
    <numFmt numFmtId="195" formatCode="&quot;Истина&quot;;&quot;Истина&quot;;&quot;Ложь&quot;"/>
    <numFmt numFmtId="196" formatCode="&quot;Вкл&quot;;&quot;Вкл&quot;;&quot;Выкл&quot;"/>
    <numFmt numFmtId="197" formatCode="#,##0.0000_ ;[Red]\-#,##0.0000\ "/>
    <numFmt numFmtId="198" formatCode="#,##0.00000_ ;[Red]\-#,##0.00000\ "/>
    <numFmt numFmtId="199" formatCode="[$€-2]\ ###,000_);[Red]\([$€-2]\ ###,000\)"/>
    <numFmt numFmtId="200" formatCode="#,##0.00;[Red]\-#,##0.00;\ "/>
    <numFmt numFmtId="201" formatCode="#,##0.00;[Red]#,##0.00"/>
    <numFmt numFmtId="202" formatCode="00.0.0000"/>
  </numFmts>
  <fonts count="31">
    <font>
      <sz val="10"/>
      <name val="Arial Cyr"/>
      <family val="0"/>
    </font>
    <font>
      <sz val="10"/>
      <name val="Arial"/>
      <family val="2"/>
    </font>
    <font>
      <sz val="8"/>
      <name val="Arial"/>
      <family val="2"/>
    </font>
    <font>
      <sz val="8"/>
      <name val="Arial Cyr"/>
      <family val="0"/>
    </font>
    <font>
      <b/>
      <sz val="8"/>
      <name val="Arial"/>
      <family val="2"/>
    </font>
    <font>
      <sz val="10"/>
      <name val="Helv"/>
      <family val="0"/>
    </font>
    <font>
      <sz val="12"/>
      <name val="Arial"/>
      <family val="2"/>
    </font>
    <font>
      <sz val="8"/>
      <name val="Times New Roman"/>
      <family val="1"/>
    </font>
    <font>
      <b/>
      <sz val="12"/>
      <name val="Arial"/>
      <family val="2"/>
    </font>
    <font>
      <sz val="10"/>
      <name val="Times New Roman"/>
      <family val="1"/>
    </font>
    <font>
      <sz val="11"/>
      <color indexed="63"/>
      <name val="Calibri"/>
      <family val="2"/>
    </font>
    <font>
      <sz val="11"/>
      <color indexed="9"/>
      <name val="Calibri"/>
      <family val="2"/>
    </font>
    <font>
      <sz val="11"/>
      <color indexed="18"/>
      <name val="Calibri"/>
      <family val="2"/>
    </font>
    <font>
      <b/>
      <sz val="11"/>
      <color indexed="63"/>
      <name val="Calibri"/>
      <family val="2"/>
    </font>
    <font>
      <b/>
      <sz val="11"/>
      <color indexed="52"/>
      <name val="Calibri"/>
      <family val="2"/>
    </font>
    <font>
      <u val="single"/>
      <sz val="6.8"/>
      <color indexed="12"/>
      <name val="Times New Roman"/>
      <family val="1"/>
    </font>
    <font>
      <b/>
      <sz val="15"/>
      <color indexed="18"/>
      <name val="Calibri"/>
      <family val="2"/>
    </font>
    <font>
      <b/>
      <sz val="13"/>
      <color indexed="18"/>
      <name val="Calibri"/>
      <family val="2"/>
    </font>
    <font>
      <b/>
      <sz val="11"/>
      <color indexed="18"/>
      <name val="Calibri"/>
      <family val="2"/>
    </font>
    <font>
      <b/>
      <sz val="11"/>
      <color indexed="9"/>
      <name val="Calibri"/>
      <family val="2"/>
    </font>
    <font>
      <b/>
      <sz val="18"/>
      <color indexed="18"/>
      <name val="Cambria"/>
      <family val="2"/>
    </font>
    <font>
      <sz val="11"/>
      <color indexed="19"/>
      <name val="Calibri"/>
      <family val="2"/>
    </font>
    <font>
      <u val="single"/>
      <sz val="6.8"/>
      <color indexed="36"/>
      <name val="Times New Roman"/>
      <family val="1"/>
    </font>
    <font>
      <sz val="11"/>
      <color indexed="8"/>
      <name val="Calibri"/>
      <family val="2"/>
    </font>
    <font>
      <i/>
      <sz val="11"/>
      <color indexed="23"/>
      <name val="Calibri"/>
      <family val="2"/>
    </font>
    <font>
      <sz val="11"/>
      <color indexed="52"/>
      <name val="Calibri"/>
      <family val="2"/>
    </font>
    <font>
      <sz val="11"/>
      <color indexed="10"/>
      <name val="Calibri"/>
      <family val="2"/>
    </font>
    <font>
      <sz val="11"/>
      <color indexed="58"/>
      <name val="Calibri"/>
      <family val="2"/>
    </font>
    <font>
      <b/>
      <sz val="10"/>
      <name val="Arial"/>
      <family val="0"/>
    </font>
    <font>
      <b/>
      <sz val="8"/>
      <name val="Arial Cyr"/>
      <family val="0"/>
    </font>
    <font>
      <sz val="8"/>
      <name val="Tahoma"/>
      <family val="2"/>
    </font>
  </fonts>
  <fills count="19">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48"/>
        <bgColor indexed="64"/>
      </patternFill>
    </fill>
    <fill>
      <patternFill patternType="solid">
        <fgColor indexed="51"/>
        <bgColor indexed="64"/>
      </patternFill>
    </fill>
    <fill>
      <patternFill patternType="solid">
        <fgColor indexed="49"/>
        <bgColor indexed="64"/>
      </patternFill>
    </fill>
    <fill>
      <patternFill patternType="solid">
        <fgColor indexed="29"/>
        <bgColor indexed="64"/>
      </patternFill>
    </fill>
    <fill>
      <patternFill patternType="solid">
        <fgColor indexed="12"/>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2"/>
      </bottom>
    </border>
    <border>
      <left>
        <color indexed="63"/>
      </left>
      <right>
        <color indexed="63"/>
      </right>
      <top>
        <color indexed="63"/>
      </top>
      <bottom style="thick">
        <color indexed="40"/>
      </bottom>
    </border>
    <border>
      <left>
        <color indexed="63"/>
      </left>
      <right>
        <color indexed="63"/>
      </right>
      <top>
        <color indexed="63"/>
      </top>
      <bottom style="medium">
        <color indexed="48"/>
      </bottom>
    </border>
    <border>
      <left>
        <color indexed="63"/>
      </left>
      <right>
        <color indexed="63"/>
      </right>
      <top style="thin">
        <color indexed="12"/>
      </top>
      <bottom style="double">
        <color indexed="12"/>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1" borderId="1" applyNumberFormat="0" applyAlignment="0" applyProtection="0"/>
    <xf numFmtId="0" fontId="13" fillId="16" borderId="2" applyNumberFormat="0" applyAlignment="0" applyProtection="0"/>
    <xf numFmtId="0" fontId="14" fillId="1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6" applyNumberFormat="0" applyFill="0" applyAlignment="0" applyProtection="0"/>
    <xf numFmtId="0" fontId="19" fillId="17" borderId="7" applyNumberFormat="0" applyAlignment="0" applyProtection="0"/>
    <xf numFmtId="0" fontId="20" fillId="0" borderId="0" applyNumberFormat="0" applyFill="0" applyBorder="0" applyAlignment="0" applyProtection="0"/>
    <xf numFmtId="0" fontId="21" fillId="6" borderId="0" applyNumberFormat="0" applyBorder="0" applyAlignment="0" applyProtection="0"/>
    <xf numFmtId="0" fontId="23" fillId="0" borderId="0">
      <alignment/>
      <protection/>
    </xf>
    <xf numFmtId="0" fontId="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0" fillId="0" borderId="0">
      <alignment/>
      <protection/>
    </xf>
    <xf numFmtId="0" fontId="9" fillId="0" borderId="0">
      <alignment/>
      <protection/>
    </xf>
    <xf numFmtId="0" fontId="9" fillId="0" borderId="0">
      <alignment/>
      <protection/>
    </xf>
    <xf numFmtId="0" fontId="7" fillId="0" borderId="0">
      <alignment/>
      <protection/>
    </xf>
    <xf numFmtId="0" fontId="3"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23" fillId="18" borderId="0" applyNumberFormat="0" applyBorder="0" applyAlignment="0" applyProtection="0"/>
    <xf numFmtId="0" fontId="24" fillId="0" borderId="0" applyNumberFormat="0" applyFill="0" applyBorder="0" applyAlignment="0" applyProtection="0"/>
    <xf numFmtId="0" fontId="0" fillId="6"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5" fillId="0" borderId="0">
      <alignment/>
      <protection/>
    </xf>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4" borderId="0" applyNumberFormat="0" applyBorder="0" applyAlignment="0" applyProtection="0"/>
  </cellStyleXfs>
  <cellXfs count="277">
    <xf numFmtId="0" fontId="0" fillId="0" borderId="0" xfId="0" applyAlignment="1">
      <alignment/>
    </xf>
    <xf numFmtId="4" fontId="2" fillId="0" borderId="0" xfId="0" applyNumberFormat="1" applyFont="1" applyFill="1" applyAlignment="1">
      <alignment/>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2" fillId="0" borderId="10" xfId="0" applyFont="1" applyFill="1" applyBorder="1" applyAlignment="1" applyProtection="1">
      <alignment horizontal="center"/>
      <protection hidden="1"/>
    </xf>
    <xf numFmtId="49" fontId="2" fillId="0" borderId="10" xfId="0" applyNumberFormat="1" applyFont="1" applyFill="1" applyBorder="1" applyAlignment="1" applyProtection="1">
      <alignment horizontal="centerContinuous"/>
      <protection hidden="1"/>
    </xf>
    <xf numFmtId="0" fontId="4" fillId="0" borderId="0" xfId="0" applyFont="1" applyFill="1" applyAlignment="1">
      <alignment horizontal="right"/>
    </xf>
    <xf numFmtId="49" fontId="2" fillId="0" borderId="10" xfId="0" applyNumberFormat="1" applyFont="1" applyFill="1" applyBorder="1" applyAlignment="1" applyProtection="1">
      <alignment horizontal="center"/>
      <protection hidden="1"/>
    </xf>
    <xf numFmtId="0" fontId="2" fillId="0" borderId="0" xfId="0" applyFont="1" applyFill="1" applyAlignment="1" applyProtection="1">
      <alignment horizontal="left"/>
      <protection hidden="1"/>
    </xf>
    <xf numFmtId="4" fontId="2" fillId="0" borderId="0" xfId="0" applyNumberFormat="1"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2" fillId="0" borderId="0" xfId="0" applyFont="1" applyFill="1" applyAlignment="1" applyProtection="1">
      <alignment/>
      <protection hidden="1"/>
    </xf>
    <xf numFmtId="177" fontId="2" fillId="0" borderId="0" xfId="0" applyNumberFormat="1" applyFont="1" applyFill="1" applyAlignment="1">
      <alignment horizontal="right"/>
    </xf>
    <xf numFmtId="0" fontId="4" fillId="0" borderId="10" xfId="68"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hidden="1"/>
    </xf>
    <xf numFmtId="0" fontId="4" fillId="0" borderId="10" xfId="71" applyFont="1" applyFill="1" applyBorder="1" applyAlignment="1">
      <alignment horizontal="center" vertical="center" wrapText="1"/>
      <protection/>
    </xf>
    <xf numFmtId="0" fontId="4" fillId="0" borderId="11" xfId="68"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hidden="1"/>
    </xf>
    <xf numFmtId="4" fontId="4" fillId="0" borderId="0" xfId="0" applyNumberFormat="1" applyFont="1" applyFill="1" applyBorder="1" applyAlignment="1">
      <alignment/>
    </xf>
    <xf numFmtId="0" fontId="4" fillId="0" borderId="0" xfId="0" applyFont="1" applyFill="1" applyBorder="1" applyAlignment="1">
      <alignment/>
    </xf>
    <xf numFmtId="0" fontId="8" fillId="0" borderId="0" xfId="0" applyFont="1" applyFill="1" applyBorder="1" applyAlignment="1">
      <alignment/>
    </xf>
    <xf numFmtId="0" fontId="2" fillId="0" borderId="10" xfId="68" applyNumberFormat="1" applyFont="1" applyFill="1" applyBorder="1" applyAlignment="1">
      <alignment horizontal="left" vertical="center" wrapText="1"/>
      <protection/>
    </xf>
    <xf numFmtId="0" fontId="2" fillId="0" borderId="10" xfId="68" applyFont="1" applyFill="1" applyBorder="1" applyAlignment="1">
      <alignment horizontal="center" vertical="center" wrapText="1"/>
      <protection/>
    </xf>
    <xf numFmtId="49" fontId="2" fillId="0" borderId="12" xfId="82" applyNumberFormat="1" applyFont="1" applyFill="1" applyBorder="1" applyAlignment="1">
      <alignment vertical="center" wrapText="1"/>
    </xf>
    <xf numFmtId="49" fontId="2" fillId="0" borderId="13" xfId="82" applyNumberFormat="1" applyFont="1" applyFill="1" applyBorder="1" applyAlignment="1">
      <alignment vertical="center" wrapText="1"/>
    </xf>
    <xf numFmtId="49" fontId="2" fillId="0" borderId="14" xfId="82" applyNumberFormat="1" applyFont="1" applyFill="1" applyBorder="1" applyAlignment="1">
      <alignment vertical="center" wrapText="1"/>
    </xf>
    <xf numFmtId="177" fontId="2" fillId="0" borderId="10" xfId="82" applyNumberFormat="1" applyFont="1" applyFill="1" applyBorder="1" applyAlignment="1">
      <alignment horizontal="right" vertical="center"/>
    </xf>
    <xf numFmtId="177" fontId="2" fillId="0" borderId="10" xfId="0" applyNumberFormat="1" applyFont="1" applyFill="1" applyBorder="1" applyAlignment="1" applyProtection="1">
      <alignment horizontal="right" wrapText="1"/>
      <protection hidden="1"/>
    </xf>
    <xf numFmtId="177" fontId="4" fillId="0" borderId="10" xfId="65" applyNumberFormat="1" applyFont="1" applyFill="1" applyBorder="1" applyAlignment="1">
      <alignment horizontal="justify" vertical="center" wrapText="1"/>
      <protection/>
    </xf>
    <xf numFmtId="49" fontId="4" fillId="0" borderId="12" xfId="65" applyNumberFormat="1" applyFont="1" applyFill="1" applyBorder="1" applyAlignment="1">
      <alignment horizontal="center" vertical="center"/>
      <protection/>
    </xf>
    <xf numFmtId="49" fontId="4" fillId="0" borderId="13" xfId="65" applyNumberFormat="1" applyFont="1" applyFill="1" applyBorder="1" applyAlignment="1">
      <alignment horizontal="center" vertical="center"/>
      <protection/>
    </xf>
    <xf numFmtId="49" fontId="4" fillId="0" borderId="14" xfId="65" applyNumberFormat="1" applyFont="1" applyFill="1" applyBorder="1" applyAlignment="1">
      <alignment horizontal="center" vertical="center"/>
      <protection/>
    </xf>
    <xf numFmtId="0" fontId="4" fillId="0" borderId="10" xfId="71" applyFont="1" applyFill="1" applyBorder="1" applyAlignment="1">
      <alignment horizontal="justify" vertical="center" wrapText="1"/>
      <protection/>
    </xf>
    <xf numFmtId="49" fontId="4" fillId="0" borderId="12" xfId="82" applyNumberFormat="1" applyFont="1" applyFill="1" applyBorder="1" applyAlignment="1">
      <alignment horizontal="center" vertical="center"/>
    </xf>
    <xf numFmtId="49" fontId="4" fillId="0" borderId="13" xfId="82" applyNumberFormat="1" applyFont="1" applyFill="1" applyBorder="1" applyAlignment="1">
      <alignment horizontal="center" vertical="center"/>
    </xf>
    <xf numFmtId="49" fontId="4" fillId="0" borderId="14" xfId="82" applyNumberFormat="1" applyFont="1" applyFill="1" applyBorder="1" applyAlignment="1">
      <alignment horizontal="center" vertical="center"/>
    </xf>
    <xf numFmtId="2" fontId="4" fillId="0" borderId="10" xfId="71" applyNumberFormat="1" applyFont="1" applyFill="1" applyBorder="1" applyAlignment="1">
      <alignment horizontal="justify" vertical="center" wrapText="1"/>
      <protection/>
    </xf>
    <xf numFmtId="0" fontId="4" fillId="0" borderId="10" xfId="64" applyFont="1" applyFill="1" applyBorder="1" applyAlignment="1">
      <alignment horizontal="justify" vertical="center" wrapText="1"/>
      <protection/>
    </xf>
    <xf numFmtId="49" fontId="4" fillId="0" borderId="12" xfId="80" applyNumberFormat="1" applyFont="1" applyFill="1" applyBorder="1" applyAlignment="1">
      <alignment horizontal="center" vertical="center"/>
    </xf>
    <xf numFmtId="49" fontId="4" fillId="0" borderId="13" xfId="80" applyNumberFormat="1" applyFont="1" applyFill="1" applyBorder="1" applyAlignment="1">
      <alignment horizontal="center" vertical="center"/>
    </xf>
    <xf numFmtId="49" fontId="4" fillId="0" borderId="14" xfId="80" applyNumberFormat="1" applyFont="1" applyFill="1" applyBorder="1" applyAlignment="1">
      <alignment horizontal="center" vertical="center"/>
    </xf>
    <xf numFmtId="49" fontId="4" fillId="0" borderId="15" xfId="82" applyNumberFormat="1" applyFont="1" applyFill="1" applyBorder="1" applyAlignment="1">
      <alignment horizontal="center" vertical="center"/>
    </xf>
    <xf numFmtId="49" fontId="4" fillId="0" borderId="16" xfId="82" applyNumberFormat="1" applyFont="1" applyFill="1" applyBorder="1" applyAlignment="1">
      <alignment horizontal="center" vertical="center"/>
    </xf>
    <xf numFmtId="49" fontId="4" fillId="0" borderId="17" xfId="82" applyNumberFormat="1" applyFont="1" applyFill="1" applyBorder="1" applyAlignment="1">
      <alignment horizontal="center" vertical="center"/>
    </xf>
    <xf numFmtId="0" fontId="4" fillId="0" borderId="10" xfId="68" applyFont="1" applyFill="1" applyBorder="1" applyAlignment="1">
      <alignment horizontal="justify" vertical="center" wrapText="1"/>
      <protection/>
    </xf>
    <xf numFmtId="0" fontId="4" fillId="0" borderId="10" xfId="0" applyFont="1" applyFill="1" applyBorder="1" applyAlignment="1">
      <alignment horizontal="justify" vertical="center" wrapText="1"/>
    </xf>
    <xf numFmtId="49" fontId="4" fillId="0" borderId="13" xfId="68" applyNumberFormat="1" applyFont="1" applyFill="1" applyBorder="1" applyAlignment="1">
      <alignment horizontal="center" vertical="center"/>
      <protection/>
    </xf>
    <xf numFmtId="49" fontId="4" fillId="0" borderId="14" xfId="68" applyNumberFormat="1" applyFont="1" applyFill="1" applyBorder="1" applyAlignment="1">
      <alignment horizontal="center" vertical="center"/>
      <protection/>
    </xf>
    <xf numFmtId="49" fontId="2" fillId="0" borderId="0" xfId="0" applyNumberFormat="1" applyFont="1" applyFill="1" applyAlignment="1">
      <alignment horizontal="center"/>
    </xf>
    <xf numFmtId="2" fontId="2" fillId="0" borderId="18" xfId="71" applyNumberFormat="1" applyFont="1" applyFill="1" applyBorder="1" applyAlignment="1">
      <alignment horizontal="left" vertical="center" wrapText="1" indent="3"/>
      <protection/>
    </xf>
    <xf numFmtId="49" fontId="2" fillId="0" borderId="0" xfId="71" applyNumberFormat="1" applyFont="1" applyFill="1" applyBorder="1" applyAlignment="1">
      <alignment horizontal="center" vertical="center" wrapText="1"/>
      <protection/>
    </xf>
    <xf numFmtId="2" fontId="2" fillId="0" borderId="0" xfId="82"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 fontId="4" fillId="0" borderId="10" xfId="71" applyNumberFormat="1" applyFont="1" applyFill="1" applyBorder="1" applyAlignment="1">
      <alignment horizontal="left" vertical="center" wrapText="1"/>
      <protection/>
    </xf>
    <xf numFmtId="49" fontId="4" fillId="0" borderId="10" xfId="71" applyNumberFormat="1" applyFont="1" applyFill="1" applyBorder="1" applyAlignment="1">
      <alignment horizontal="center" vertical="center" wrapText="1"/>
      <protection/>
    </xf>
    <xf numFmtId="49" fontId="4" fillId="0" borderId="12" xfId="71" applyNumberFormat="1" applyFont="1" applyFill="1" applyBorder="1" applyAlignment="1">
      <alignment horizontal="center" vertical="center" wrapText="1"/>
      <protection/>
    </xf>
    <xf numFmtId="49" fontId="4" fillId="0" borderId="13" xfId="66" applyNumberFormat="1" applyFont="1" applyFill="1" applyBorder="1" applyAlignment="1">
      <alignment horizontal="center" vertical="center"/>
      <protection/>
    </xf>
    <xf numFmtId="49" fontId="4" fillId="0" borderId="14" xfId="66" applyNumberFormat="1" applyFont="1" applyFill="1" applyBorder="1" applyAlignment="1">
      <alignment horizontal="center" vertical="center"/>
      <protection/>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70" applyNumberFormat="1" applyFont="1" applyFill="1" applyBorder="1" applyAlignment="1">
      <alignment horizontal="justify" vertical="center" wrapText="1"/>
      <protection/>
    </xf>
    <xf numFmtId="49" fontId="2" fillId="0" borderId="0" xfId="70" applyNumberFormat="1" applyFont="1" applyFill="1" applyBorder="1" applyAlignment="1">
      <alignment horizontal="center" vertical="center" wrapText="1"/>
      <protection/>
    </xf>
    <xf numFmtId="49" fontId="2" fillId="0" borderId="0" xfId="66" applyNumberFormat="1" applyFont="1" applyFill="1" applyBorder="1" applyAlignment="1">
      <alignment horizontal="center" vertical="center"/>
      <protection/>
    </xf>
    <xf numFmtId="4" fontId="2" fillId="0" borderId="0" xfId="0" applyNumberFormat="1" applyFont="1" applyFill="1" applyBorder="1" applyAlignment="1">
      <alignment horizontal="right"/>
    </xf>
    <xf numFmtId="4" fontId="4" fillId="0" borderId="0" xfId="0" applyNumberFormat="1" applyFont="1" applyFill="1" applyBorder="1" applyAlignment="1">
      <alignment horizontal="right" vertical="center" wrapText="1"/>
    </xf>
    <xf numFmtId="2" fontId="2" fillId="0" borderId="0" xfId="71" applyNumberFormat="1" applyFont="1" applyFill="1" applyBorder="1" applyAlignment="1">
      <alignment horizontal="left" vertical="center" wrapText="1"/>
      <protection/>
    </xf>
    <xf numFmtId="2" fontId="2" fillId="0" borderId="0" xfId="82" applyNumberFormat="1" applyFont="1" applyFill="1" applyBorder="1" applyAlignment="1">
      <alignment horizontal="center" vertical="center" wrapText="1"/>
    </xf>
    <xf numFmtId="4" fontId="2" fillId="0" borderId="0" xfId="71"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49" fontId="2" fillId="0" borderId="0" xfId="66" applyNumberFormat="1" applyFont="1" applyFill="1" applyBorder="1" applyAlignment="1">
      <alignment horizontal="center" vertical="center" wrapText="1"/>
      <protection/>
    </xf>
    <xf numFmtId="177" fontId="2" fillId="0" borderId="0" xfId="80" applyNumberFormat="1" applyFont="1" applyFill="1" applyBorder="1" applyAlignment="1">
      <alignment horizontal="right" vertical="center"/>
    </xf>
    <xf numFmtId="49" fontId="2" fillId="0" borderId="0" xfId="69" applyNumberFormat="1" applyFont="1" applyFill="1" applyBorder="1" applyAlignment="1">
      <alignment horizontal="center" vertical="center" wrapText="1"/>
      <protection/>
    </xf>
    <xf numFmtId="0" fontId="2" fillId="0" borderId="0" xfId="69" applyFont="1" applyFill="1" applyBorder="1" applyAlignment="1">
      <alignment horizontal="justify" vertical="center" wrapText="1"/>
      <protection/>
    </xf>
    <xf numFmtId="4" fontId="2" fillId="0" borderId="0" xfId="71" applyNumberFormat="1" applyFont="1" applyFill="1" applyBorder="1" applyAlignment="1">
      <alignment horizontal="center" vertical="center" wrapText="1"/>
      <protection/>
    </xf>
    <xf numFmtId="177" fontId="4" fillId="0" borderId="0" xfId="80" applyNumberFormat="1" applyFont="1" applyFill="1" applyBorder="1" applyAlignment="1">
      <alignment horizontal="right" vertical="center"/>
    </xf>
    <xf numFmtId="0" fontId="2" fillId="0" borderId="0" xfId="66" applyNumberFormat="1" applyFont="1" applyFill="1" applyBorder="1" applyAlignment="1">
      <alignment horizontal="justify" vertical="center" wrapText="1"/>
      <protection/>
    </xf>
    <xf numFmtId="0" fontId="2" fillId="0" borderId="0" xfId="0" applyNumberFormat="1" applyFont="1" applyFill="1" applyBorder="1" applyAlignment="1">
      <alignment horizontal="justify" vertical="center" wrapText="1"/>
    </xf>
    <xf numFmtId="49" fontId="2" fillId="0" borderId="0" xfId="0" applyNumberFormat="1" applyFont="1" applyFill="1" applyBorder="1" applyAlignment="1">
      <alignment horizontal="center" vertical="center" wrapText="1"/>
    </xf>
    <xf numFmtId="177" fontId="2" fillId="0" borderId="0" xfId="0" applyNumberFormat="1" applyFont="1" applyFill="1" applyAlignment="1">
      <alignment/>
    </xf>
    <xf numFmtId="49" fontId="4" fillId="0" borderId="12" xfId="82" applyNumberFormat="1" applyFont="1" applyFill="1" applyBorder="1" applyAlignment="1">
      <alignment vertical="center" wrapText="1"/>
    </xf>
    <xf numFmtId="49" fontId="4" fillId="0" borderId="13" xfId="82" applyNumberFormat="1" applyFont="1" applyFill="1" applyBorder="1" applyAlignment="1">
      <alignment vertical="center" wrapText="1"/>
    </xf>
    <xf numFmtId="49" fontId="4" fillId="0" borderId="14" xfId="82" applyNumberFormat="1" applyFont="1" applyFill="1" applyBorder="1" applyAlignment="1">
      <alignment vertical="center" wrapText="1"/>
    </xf>
    <xf numFmtId="177" fontId="2" fillId="0" borderId="19" xfId="71" applyNumberFormat="1" applyFont="1" applyFill="1" applyBorder="1" applyAlignment="1">
      <alignment vertical="center" wrapText="1"/>
      <protection/>
    </xf>
    <xf numFmtId="49" fontId="4" fillId="0" borderId="13" xfId="82" applyNumberFormat="1" applyFont="1" applyFill="1" applyBorder="1" applyAlignment="1">
      <alignment horizontal="center" vertical="center" wrapText="1"/>
    </xf>
    <xf numFmtId="49" fontId="4" fillId="0" borderId="14" xfId="82" applyNumberFormat="1" applyFont="1" applyFill="1" applyBorder="1" applyAlignment="1">
      <alignment horizontal="center" vertical="center" wrapText="1"/>
    </xf>
    <xf numFmtId="0" fontId="4" fillId="0" borderId="10" xfId="71" applyFont="1" applyFill="1" applyBorder="1" applyAlignment="1" quotePrefix="1">
      <alignment horizontal="justify" vertical="center" wrapText="1"/>
      <protection/>
    </xf>
    <xf numFmtId="0" fontId="4" fillId="0" borderId="10" xfId="0" applyNumberFormat="1" applyFont="1" applyFill="1" applyBorder="1" applyAlignment="1" applyProtection="1">
      <alignment vertical="center" wrapText="1"/>
      <protection locked="0"/>
    </xf>
    <xf numFmtId="178" fontId="4" fillId="0" borderId="10" xfId="65" applyNumberFormat="1" applyFont="1" applyFill="1" applyBorder="1" applyAlignment="1">
      <alignment horizontal="justify" vertical="center" wrapText="1"/>
      <protection/>
    </xf>
    <xf numFmtId="0" fontId="4" fillId="0" borderId="11" xfId="71" applyFont="1" applyFill="1" applyBorder="1" applyAlignment="1">
      <alignment horizontal="justify" vertical="center" wrapText="1"/>
      <protection/>
    </xf>
    <xf numFmtId="2" fontId="4" fillId="0" borderId="10" xfId="0" applyNumberFormat="1" applyFont="1" applyFill="1" applyBorder="1" applyAlignment="1">
      <alignment horizontal="justify" vertical="center" wrapText="1"/>
    </xf>
    <xf numFmtId="49" fontId="2" fillId="0" borderId="10" xfId="0" applyNumberFormat="1" applyFont="1" applyFill="1" applyBorder="1" applyAlignment="1" applyProtection="1">
      <alignment horizontal="center"/>
      <protection hidden="1"/>
    </xf>
    <xf numFmtId="0" fontId="2" fillId="0" borderId="0" xfId="59" applyFont="1" applyFill="1" applyAlignment="1" applyProtection="1">
      <alignment horizontal="left"/>
      <protection hidden="1"/>
    </xf>
    <xf numFmtId="0" fontId="2" fillId="0" borderId="0" xfId="61" applyFont="1" applyFill="1" applyAlignment="1" applyProtection="1">
      <alignment horizontal="left" wrapText="1"/>
      <protection hidden="1"/>
    </xf>
    <xf numFmtId="2" fontId="2" fillId="0" borderId="20" xfId="71" applyNumberFormat="1" applyFont="1" applyFill="1" applyBorder="1" applyAlignment="1">
      <alignment horizontal="left" vertical="center" wrapText="1"/>
      <protection/>
    </xf>
    <xf numFmtId="49" fontId="2" fillId="0" borderId="20" xfId="71" applyNumberFormat="1" applyFont="1" applyFill="1" applyBorder="1" applyAlignment="1">
      <alignment horizontal="center" vertical="center" wrapText="1"/>
      <protection/>
    </xf>
    <xf numFmtId="2" fontId="2" fillId="0" borderId="19" xfId="71" applyNumberFormat="1" applyFont="1" applyFill="1" applyBorder="1" applyAlignment="1">
      <alignment horizontal="left" vertical="center" wrapText="1"/>
      <protection/>
    </xf>
    <xf numFmtId="49" fontId="2" fillId="0" borderId="19" xfId="71" applyNumberFormat="1" applyFont="1" applyFill="1" applyBorder="1" applyAlignment="1">
      <alignment horizontal="center" vertical="center" wrapText="1"/>
      <protection/>
    </xf>
    <xf numFmtId="49" fontId="2" fillId="0" borderId="21" xfId="71" applyNumberFormat="1" applyFont="1" applyFill="1" applyBorder="1" applyAlignment="1">
      <alignment horizontal="center" vertical="center" wrapText="1"/>
      <protection/>
    </xf>
    <xf numFmtId="2" fontId="2" fillId="0" borderId="18" xfId="82" applyNumberFormat="1" applyFont="1" applyFill="1" applyBorder="1" applyAlignment="1">
      <alignment horizontal="center" vertical="center" wrapText="1"/>
    </xf>
    <xf numFmtId="2" fontId="2" fillId="0" borderId="22" xfId="82" applyNumberFormat="1" applyFont="1" applyFill="1" applyBorder="1" applyAlignment="1">
      <alignment horizontal="center" vertical="center" wrapText="1"/>
    </xf>
    <xf numFmtId="2" fontId="2" fillId="0" borderId="11" xfId="71" applyNumberFormat="1" applyFont="1" applyFill="1" applyBorder="1" applyAlignment="1">
      <alignment horizontal="left" vertical="center" wrapText="1"/>
      <protection/>
    </xf>
    <xf numFmtId="49" fontId="2" fillId="0" borderId="11" xfId="71" applyNumberFormat="1" applyFont="1" applyFill="1" applyBorder="1" applyAlignment="1">
      <alignment horizontal="center" vertical="center" wrapText="1"/>
      <protection/>
    </xf>
    <xf numFmtId="2" fontId="2" fillId="0" borderId="10" xfId="71" applyNumberFormat="1" applyFont="1" applyFill="1" applyBorder="1" applyAlignment="1">
      <alignment horizontal="left" vertical="center" wrapText="1"/>
      <protection/>
    </xf>
    <xf numFmtId="49" fontId="2" fillId="0" borderId="10" xfId="71" applyNumberFormat="1" applyFont="1" applyFill="1" applyBorder="1" applyAlignment="1">
      <alignment horizontal="center" vertical="center" wrapText="1"/>
      <protection/>
    </xf>
    <xf numFmtId="49" fontId="2" fillId="0" borderId="12" xfId="71" applyNumberFormat="1" applyFont="1" applyFill="1" applyBorder="1" applyAlignment="1">
      <alignment horizontal="center" vertical="center" wrapText="1"/>
      <protection/>
    </xf>
    <xf numFmtId="49" fontId="2" fillId="0" borderId="13" xfId="82" applyNumberFormat="1" applyFont="1" applyFill="1" applyBorder="1" applyAlignment="1">
      <alignment horizontal="center" vertical="center" wrapText="1"/>
    </xf>
    <xf numFmtId="49" fontId="2" fillId="0" borderId="14" xfId="82" applyNumberFormat="1" applyFont="1" applyFill="1" applyBorder="1" applyAlignment="1">
      <alignment horizontal="center" vertical="center" wrapText="1"/>
    </xf>
    <xf numFmtId="49" fontId="2" fillId="0" borderId="10" xfId="71" applyNumberFormat="1" applyFont="1" applyFill="1" applyBorder="1" applyAlignment="1">
      <alignment horizontal="left" vertical="center" wrapText="1"/>
      <protection/>
    </xf>
    <xf numFmtId="49" fontId="2" fillId="0" borderId="15" xfId="71" applyNumberFormat="1" applyFont="1" applyFill="1" applyBorder="1" applyAlignment="1">
      <alignment horizontal="center" vertical="center" wrapText="1"/>
      <protection/>
    </xf>
    <xf numFmtId="49" fontId="2" fillId="0" borderId="16" xfId="82" applyNumberFormat="1" applyFont="1" applyFill="1" applyBorder="1" applyAlignment="1">
      <alignment horizontal="center" vertical="center" wrapText="1"/>
    </xf>
    <xf numFmtId="49" fontId="2" fillId="0" borderId="17" xfId="82" applyNumberFormat="1" applyFont="1" applyFill="1" applyBorder="1" applyAlignment="1">
      <alignment horizontal="center" vertical="center" wrapText="1"/>
    </xf>
    <xf numFmtId="49" fontId="2" fillId="0" borderId="13" xfId="66" applyNumberFormat="1" applyFont="1" applyFill="1" applyBorder="1" applyAlignment="1">
      <alignment horizontal="center" vertical="center"/>
      <protection/>
    </xf>
    <xf numFmtId="49" fontId="2" fillId="0" borderId="14" xfId="66" applyNumberFormat="1" applyFont="1" applyFill="1" applyBorder="1" applyAlignment="1">
      <alignment horizontal="center" vertical="center"/>
      <protection/>
    </xf>
    <xf numFmtId="0" fontId="2" fillId="0" borderId="10" xfId="69" applyFont="1" applyFill="1" applyBorder="1" applyAlignment="1">
      <alignment horizontal="justify" vertical="center" wrapText="1"/>
      <protection/>
    </xf>
    <xf numFmtId="49" fontId="2" fillId="0" borderId="10" xfId="69" applyNumberFormat="1" applyFont="1" applyFill="1" applyBorder="1" applyAlignment="1">
      <alignment horizontal="center" vertical="center" wrapText="1"/>
      <protection/>
    </xf>
    <xf numFmtId="49" fontId="2" fillId="0" borderId="12" xfId="69" applyNumberFormat="1" applyFont="1" applyFill="1" applyBorder="1" applyAlignment="1">
      <alignment horizontal="center" vertical="center" wrapText="1"/>
      <protection/>
    </xf>
    <xf numFmtId="2" fontId="2" fillId="0" borderId="10" xfId="70" applyNumberFormat="1" applyFont="1" applyFill="1" applyBorder="1" applyAlignment="1">
      <alignment horizontal="justify" vertical="center" wrapText="1"/>
      <protection/>
    </xf>
    <xf numFmtId="49" fontId="2" fillId="0" borderId="10" xfId="70" applyNumberFormat="1" applyFont="1" applyFill="1" applyBorder="1" applyAlignment="1">
      <alignment horizontal="center" vertical="center" wrapText="1"/>
      <protection/>
    </xf>
    <xf numFmtId="49" fontId="2" fillId="0" borderId="12" xfId="70" applyNumberFormat="1" applyFont="1" applyFill="1" applyBorder="1" applyAlignment="1">
      <alignment horizontal="center" vertical="center" wrapText="1"/>
      <protection/>
    </xf>
    <xf numFmtId="0" fontId="2" fillId="0" borderId="10" xfId="71" applyFont="1" applyFill="1" applyBorder="1" applyAlignment="1">
      <alignment horizontal="justify" vertical="center" wrapText="1"/>
      <protection/>
    </xf>
    <xf numFmtId="49" fontId="2" fillId="0" borderId="12" xfId="82" applyNumberFormat="1" applyFont="1" applyFill="1" applyBorder="1" applyAlignment="1">
      <alignment horizontal="center" vertical="center"/>
    </xf>
    <xf numFmtId="49" fontId="2" fillId="0" borderId="13" xfId="82" applyNumberFormat="1" applyFont="1" applyFill="1" applyBorder="1" applyAlignment="1">
      <alignment horizontal="center" vertical="center"/>
    </xf>
    <xf numFmtId="49" fontId="2" fillId="0" borderId="14" xfId="82" applyNumberFormat="1" applyFont="1" applyFill="1" applyBorder="1" applyAlignment="1">
      <alignment horizontal="center" vertical="center"/>
    </xf>
    <xf numFmtId="2" fontId="2" fillId="0" borderId="10" xfId="71" applyNumberFormat="1" applyFont="1" applyFill="1" applyBorder="1" applyAlignment="1">
      <alignment horizontal="justify" vertical="center" wrapText="1"/>
      <protection/>
    </xf>
    <xf numFmtId="0"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center" wrapText="1"/>
      <protection locked="0"/>
    </xf>
    <xf numFmtId="0" fontId="2" fillId="0" borderId="10" xfId="0" applyFont="1" applyFill="1" applyBorder="1" applyAlignment="1">
      <alignment horizontal="justify" vertical="center" wrapText="1"/>
    </xf>
    <xf numFmtId="0" fontId="2" fillId="0" borderId="10" xfId="64" applyFont="1" applyFill="1" applyBorder="1" applyAlignment="1">
      <alignment horizontal="justify" vertical="center" wrapText="1"/>
      <protection/>
    </xf>
    <xf numFmtId="49" fontId="2" fillId="0" borderId="12" xfId="80" applyNumberFormat="1" applyFont="1" applyFill="1" applyBorder="1" applyAlignment="1">
      <alignment horizontal="center" vertical="center"/>
    </xf>
    <xf numFmtId="49" fontId="2" fillId="0" borderId="13" xfId="80" applyNumberFormat="1" applyFont="1" applyFill="1" applyBorder="1" applyAlignment="1">
      <alignment horizontal="center" vertical="center"/>
    </xf>
    <xf numFmtId="49" fontId="2" fillId="0" borderId="14" xfId="80" applyNumberFormat="1" applyFont="1" applyFill="1" applyBorder="1" applyAlignment="1">
      <alignment horizontal="center" vertical="center"/>
    </xf>
    <xf numFmtId="0" fontId="2" fillId="0" borderId="10" xfId="63" applyNumberFormat="1" applyFont="1" applyFill="1" applyBorder="1" applyAlignment="1" applyProtection="1">
      <alignment horizontal="justify" vertical="center" wrapText="1"/>
      <protection hidden="1"/>
    </xf>
    <xf numFmtId="0" fontId="2" fillId="0" borderId="10" xfId="68" applyFont="1" applyFill="1" applyBorder="1" applyAlignment="1">
      <alignment horizontal="justify" vertical="center" wrapText="1"/>
      <protection/>
    </xf>
    <xf numFmtId="0" fontId="2" fillId="0" borderId="11" xfId="68" applyFont="1" applyFill="1" applyBorder="1" applyAlignment="1">
      <alignment horizontal="justify" vertical="center" wrapText="1"/>
      <protection/>
    </xf>
    <xf numFmtId="49" fontId="2" fillId="0" borderId="15" xfId="82" applyNumberFormat="1" applyFont="1" applyFill="1" applyBorder="1" applyAlignment="1">
      <alignment horizontal="center" vertical="center"/>
    </xf>
    <xf numFmtId="49" fontId="2" fillId="0" borderId="16" xfId="82" applyNumberFormat="1" applyFont="1" applyFill="1" applyBorder="1" applyAlignment="1">
      <alignment horizontal="center" vertical="center"/>
    </xf>
    <xf numFmtId="49" fontId="2" fillId="0" borderId="17" xfId="82" applyNumberFormat="1" applyFont="1" applyFill="1" applyBorder="1" applyAlignment="1">
      <alignment horizontal="center" vertical="center"/>
    </xf>
    <xf numFmtId="2" fontId="2" fillId="0" borderId="10" xfId="0" applyNumberFormat="1"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49" fontId="2" fillId="0" borderId="13" xfId="68" applyNumberFormat="1" applyFont="1" applyFill="1" applyBorder="1" applyAlignment="1">
      <alignment horizontal="center" vertical="center"/>
      <protection/>
    </xf>
    <xf numFmtId="49" fontId="2" fillId="0" borderId="14" xfId="68" applyNumberFormat="1" applyFont="1" applyFill="1" applyBorder="1" applyAlignment="1">
      <alignment horizontal="center" vertical="center"/>
      <protection/>
    </xf>
    <xf numFmtId="0" fontId="1" fillId="0" borderId="0" xfId="59" applyNumberFormat="1" applyFont="1" applyFill="1" applyAlignment="1" applyProtection="1">
      <alignment/>
      <protection hidden="1"/>
    </xf>
    <xf numFmtId="0" fontId="2" fillId="0" borderId="0" xfId="59" applyNumberFormat="1" applyFont="1" applyFill="1" applyAlignment="1" applyProtection="1">
      <alignment horizontal="right"/>
      <protection hidden="1"/>
    </xf>
    <xf numFmtId="0" fontId="1" fillId="0" borderId="0" xfId="59" applyFill="1" applyProtection="1">
      <alignment/>
      <protection hidden="1"/>
    </xf>
    <xf numFmtId="0" fontId="1" fillId="0" borderId="0" xfId="59" applyFill="1">
      <alignment/>
      <protection/>
    </xf>
    <xf numFmtId="0" fontId="28" fillId="0" borderId="0" xfId="59" applyNumberFormat="1" applyFont="1" applyFill="1" applyAlignment="1" applyProtection="1">
      <alignment horizontal="centerContinuous"/>
      <protection hidden="1"/>
    </xf>
    <xf numFmtId="0" fontId="2" fillId="0" borderId="10" xfId="59" applyNumberFormat="1" applyFont="1" applyFill="1" applyBorder="1" applyAlignment="1" applyProtection="1">
      <alignment horizontal="center" vertical="center" wrapText="1"/>
      <protection hidden="1"/>
    </xf>
    <xf numFmtId="0" fontId="2" fillId="0" borderId="12" xfId="59" applyNumberFormat="1" applyFont="1" applyFill="1" applyBorder="1" applyAlignment="1" applyProtection="1">
      <alignment vertical="center" wrapText="1"/>
      <protection hidden="1"/>
    </xf>
    <xf numFmtId="0" fontId="2" fillId="0" borderId="11" xfId="59" applyNumberFormat="1" applyFont="1" applyFill="1" applyBorder="1" applyAlignment="1" applyProtection="1">
      <alignment horizontal="center" vertical="center" wrapText="1"/>
      <protection hidden="1"/>
    </xf>
    <xf numFmtId="0" fontId="2" fillId="0" borderId="0" xfId="59" applyFont="1" applyFill="1" applyAlignment="1" applyProtection="1">
      <alignment/>
      <protection hidden="1"/>
    </xf>
    <xf numFmtId="49" fontId="4" fillId="0" borderId="14" xfId="71" applyNumberFormat="1" applyFont="1" applyFill="1" applyBorder="1" applyAlignment="1">
      <alignment horizontal="center" vertical="center" wrapText="1"/>
      <protection/>
    </xf>
    <xf numFmtId="0" fontId="2" fillId="0" borderId="12" xfId="59" applyNumberFormat="1" applyFont="1" applyFill="1" applyBorder="1" applyAlignment="1" applyProtection="1">
      <alignment horizontal="center" vertical="center" wrapText="1"/>
      <protection hidden="1"/>
    </xf>
    <xf numFmtId="177" fontId="2" fillId="0" borderId="10" xfId="0" applyNumberFormat="1" applyFont="1" applyFill="1" applyBorder="1" applyAlignment="1">
      <alignment vertical="center"/>
    </xf>
    <xf numFmtId="177" fontId="2" fillId="0" borderId="10" xfId="82" applyNumberFormat="1" applyFont="1" applyFill="1" applyBorder="1" applyAlignment="1">
      <alignment horizontal="right" vertical="center"/>
    </xf>
    <xf numFmtId="177" fontId="3" fillId="0" borderId="10" xfId="0" applyNumberFormat="1" applyFont="1" applyFill="1" applyBorder="1" applyAlignment="1" applyProtection="1">
      <alignment horizontal="right" vertical="center"/>
      <protection hidden="1"/>
    </xf>
    <xf numFmtId="177" fontId="4" fillId="0" borderId="10" xfId="82" applyNumberFormat="1" applyFont="1" applyFill="1" applyBorder="1" applyAlignment="1">
      <alignment horizontal="right" vertical="center"/>
    </xf>
    <xf numFmtId="177" fontId="2" fillId="0" borderId="10" xfId="0" applyNumberFormat="1" applyFont="1" applyFill="1" applyBorder="1" applyAlignment="1">
      <alignment horizontal="right" vertical="center"/>
    </xf>
    <xf numFmtId="177" fontId="3" fillId="0" borderId="10" xfId="0" applyNumberFormat="1" applyFont="1" applyFill="1" applyBorder="1" applyAlignment="1" applyProtection="1">
      <alignment horizontal="right"/>
      <protection hidden="1"/>
    </xf>
    <xf numFmtId="177" fontId="2" fillId="0" borderId="10" xfId="80" applyNumberFormat="1" applyFont="1" applyFill="1" applyBorder="1" applyAlignment="1">
      <alignment horizontal="right" vertical="center"/>
    </xf>
    <xf numFmtId="177" fontId="2" fillId="0" borderId="11" xfId="82" applyNumberFormat="1" applyFont="1" applyFill="1" applyBorder="1" applyAlignment="1">
      <alignment horizontal="right" vertical="center"/>
    </xf>
    <xf numFmtId="177" fontId="2" fillId="0" borderId="10" xfId="59" applyNumberFormat="1" applyFont="1" applyFill="1" applyBorder="1" applyAlignment="1" applyProtection="1">
      <alignment horizontal="right" vertical="center" wrapText="1"/>
      <protection hidden="1"/>
    </xf>
    <xf numFmtId="177" fontId="2" fillId="0" borderId="10" xfId="80" applyNumberFormat="1" applyFont="1" applyFill="1" applyBorder="1" applyAlignment="1">
      <alignment horizontal="right" vertical="center" shrinkToFit="1"/>
    </xf>
    <xf numFmtId="0" fontId="2" fillId="0" borderId="10" xfId="62" applyNumberFormat="1" applyFont="1" applyFill="1" applyBorder="1" applyAlignment="1" applyProtection="1">
      <alignment horizontal="center"/>
      <protection hidden="1"/>
    </xf>
    <xf numFmtId="0" fontId="2" fillId="0" borderId="10" xfId="62" applyFont="1" applyFill="1" applyBorder="1" applyAlignment="1" applyProtection="1">
      <alignment wrapText="1"/>
      <protection hidden="1"/>
    </xf>
    <xf numFmtId="0" fontId="2" fillId="0" borderId="12" xfId="62" applyNumberFormat="1" applyFont="1" applyFill="1" applyBorder="1" applyAlignment="1" applyProtection="1">
      <alignment horizontal="center"/>
      <protection hidden="1"/>
    </xf>
    <xf numFmtId="0" fontId="4" fillId="0" borderId="10" xfId="62" applyNumberFormat="1" applyFont="1" applyFill="1" applyBorder="1" applyAlignment="1" applyProtection="1">
      <alignment wrapText="1"/>
      <protection hidden="1"/>
    </xf>
    <xf numFmtId="0" fontId="4" fillId="0" borderId="10" xfId="62" applyNumberFormat="1" applyFont="1" applyFill="1" applyBorder="1" applyAlignment="1" applyProtection="1">
      <alignment horizontal="center"/>
      <protection hidden="1"/>
    </xf>
    <xf numFmtId="0" fontId="4" fillId="0" borderId="12" xfId="62" applyNumberFormat="1" applyFont="1" applyFill="1" applyBorder="1" applyAlignment="1" applyProtection="1">
      <alignment horizontal="center" wrapText="1"/>
      <protection hidden="1"/>
    </xf>
    <xf numFmtId="0" fontId="4" fillId="0" borderId="10" xfId="62" applyFont="1" applyFill="1" applyBorder="1" applyAlignment="1" applyProtection="1">
      <alignment wrapText="1"/>
      <protection hidden="1"/>
    </xf>
    <xf numFmtId="177" fontId="2" fillId="0" borderId="20" xfId="0" applyNumberFormat="1" applyFont="1" applyFill="1" applyBorder="1" applyAlignment="1">
      <alignment horizontal="right" vertical="center"/>
    </xf>
    <xf numFmtId="177" fontId="2" fillId="0" borderId="19" xfId="71" applyNumberFormat="1" applyFont="1" applyFill="1" applyBorder="1" applyAlignment="1">
      <alignment horizontal="right" vertical="center"/>
      <protection/>
    </xf>
    <xf numFmtId="177" fontId="2" fillId="0" borderId="10" xfId="71" applyNumberFormat="1" applyFont="1" applyFill="1" applyBorder="1" applyAlignment="1">
      <alignment horizontal="right" vertical="center"/>
      <protection/>
    </xf>
    <xf numFmtId="177" fontId="2" fillId="0" borderId="11" xfId="71" applyNumberFormat="1" applyFont="1" applyFill="1" applyBorder="1" applyAlignment="1">
      <alignment horizontal="right" vertical="center"/>
      <protection/>
    </xf>
    <xf numFmtId="0" fontId="2" fillId="0" borderId="0" xfId="0" applyFont="1" applyFill="1" applyAlignment="1" applyProtection="1">
      <alignment/>
      <protection hidden="1"/>
    </xf>
    <xf numFmtId="0" fontId="2" fillId="0" borderId="0" xfId="59" applyFont="1" applyFill="1" applyProtection="1">
      <alignment/>
      <protection hidden="1"/>
    </xf>
    <xf numFmtId="0" fontId="2" fillId="0" borderId="0" xfId="61" applyFont="1" applyFill="1" applyAlignment="1" applyProtection="1">
      <alignment wrapText="1"/>
      <protection hidden="1"/>
    </xf>
    <xf numFmtId="0" fontId="2" fillId="0" borderId="0" xfId="69" applyFont="1" applyFill="1" applyBorder="1" applyAlignment="1">
      <alignment horizontal="justify" vertical="center" wrapText="1"/>
      <protection/>
    </xf>
    <xf numFmtId="14" fontId="2" fillId="0" borderId="0" xfId="69" applyNumberFormat="1" applyFont="1" applyFill="1" applyBorder="1" applyAlignment="1">
      <alignment horizontal="justify" vertical="center" wrapText="1"/>
      <protection/>
    </xf>
    <xf numFmtId="4" fontId="2" fillId="0" borderId="0" xfId="71" applyNumberFormat="1" applyFont="1" applyFill="1" applyBorder="1" applyAlignment="1">
      <alignment horizontal="right" vertical="center" wrapText="1"/>
      <protection/>
    </xf>
    <xf numFmtId="4" fontId="2" fillId="0" borderId="0" xfId="0" applyNumberFormat="1" applyFont="1" applyFill="1" applyBorder="1" applyAlignment="1">
      <alignment horizontal="right" vertical="center" wrapText="1"/>
    </xf>
    <xf numFmtId="177" fontId="2" fillId="0" borderId="0" xfId="80" applyNumberFormat="1" applyFont="1" applyFill="1" applyBorder="1" applyAlignment="1">
      <alignment horizontal="right" vertical="center"/>
    </xf>
    <xf numFmtId="0" fontId="2" fillId="0" borderId="0" xfId="59" applyFont="1" applyFill="1" applyAlignment="1" applyProtection="1">
      <alignment/>
      <protection hidden="1"/>
    </xf>
    <xf numFmtId="0" fontId="1" fillId="0" borderId="0" xfId="59" applyFont="1" applyFill="1">
      <alignment/>
      <protection/>
    </xf>
    <xf numFmtId="0" fontId="4" fillId="0" borderId="10" xfId="62" applyFont="1" applyFill="1" applyBorder="1" applyAlignment="1" applyProtection="1">
      <alignment horizontal="center" wrapText="1"/>
      <protection hidden="1"/>
    </xf>
    <xf numFmtId="0" fontId="2" fillId="0" borderId="15" xfId="62" applyNumberFormat="1" applyFont="1" applyFill="1" applyBorder="1" applyAlignment="1" applyProtection="1">
      <alignment horizontal="center"/>
      <protection hidden="1"/>
    </xf>
    <xf numFmtId="174" fontId="2" fillId="0" borderId="12" xfId="62" applyNumberFormat="1" applyFont="1" applyFill="1" applyBorder="1" applyAlignment="1" applyProtection="1">
      <alignment horizontal="right"/>
      <protection hidden="1"/>
    </xf>
    <xf numFmtId="0" fontId="2" fillId="0" borderId="11" xfId="62" applyFont="1" applyFill="1" applyBorder="1" applyAlignment="1" applyProtection="1">
      <alignment wrapText="1"/>
      <protection hidden="1"/>
    </xf>
    <xf numFmtId="0" fontId="4" fillId="0" borderId="10" xfId="62" applyNumberFormat="1" applyFont="1" applyFill="1" applyBorder="1" applyAlignment="1" applyProtection="1">
      <alignment horizontal="center" wrapText="1"/>
      <protection hidden="1"/>
    </xf>
    <xf numFmtId="0" fontId="4" fillId="0" borderId="0" xfId="59" applyFont="1" applyFill="1" applyAlignment="1" applyProtection="1">
      <alignment/>
      <protection hidden="1"/>
    </xf>
    <xf numFmtId="0" fontId="28" fillId="0" borderId="0" xfId="59" applyFont="1" applyFill="1">
      <alignment/>
      <protection/>
    </xf>
    <xf numFmtId="49" fontId="4" fillId="0" borderId="10" xfId="65" applyNumberFormat="1" applyFont="1" applyFill="1" applyBorder="1" applyAlignment="1">
      <alignment horizontal="center" vertical="center"/>
      <protection/>
    </xf>
    <xf numFmtId="49" fontId="2" fillId="0" borderId="10" xfId="65" applyNumberFormat="1" applyFont="1" applyFill="1" applyBorder="1" applyAlignment="1">
      <alignment horizontal="center" vertical="center"/>
      <protection/>
    </xf>
    <xf numFmtId="49" fontId="2" fillId="0" borderId="11" xfId="65" applyNumberFormat="1" applyFont="1" applyFill="1" applyBorder="1" applyAlignment="1">
      <alignment horizontal="center" vertical="center"/>
      <protection/>
    </xf>
    <xf numFmtId="177" fontId="2" fillId="0" borderId="11" xfId="80" applyNumberFormat="1" applyFont="1" applyFill="1" applyBorder="1" applyAlignment="1">
      <alignment horizontal="right" vertical="center" shrinkToFit="1"/>
    </xf>
    <xf numFmtId="49" fontId="2" fillId="0" borderId="0" xfId="71" applyNumberFormat="1" applyFont="1" applyFill="1" applyBorder="1" applyAlignment="1">
      <alignment horizontal="center" vertical="center" wrapText="1"/>
      <protection/>
    </xf>
    <xf numFmtId="2" fontId="2" fillId="0" borderId="18" xfId="82" applyNumberFormat="1" applyFont="1" applyFill="1" applyBorder="1" applyAlignment="1">
      <alignment vertical="center" wrapText="1"/>
    </xf>
    <xf numFmtId="2" fontId="2" fillId="0" borderId="0" xfId="82" applyNumberFormat="1" applyFont="1" applyFill="1" applyBorder="1" applyAlignment="1">
      <alignment horizontal="center" vertical="center" wrapText="1"/>
    </xf>
    <xf numFmtId="49" fontId="2" fillId="0" borderId="0" xfId="66" applyNumberFormat="1" applyFont="1" applyFill="1" applyBorder="1" applyAlignment="1">
      <alignment horizontal="center" vertical="center" wrapText="1"/>
      <protection/>
    </xf>
    <xf numFmtId="49" fontId="2" fillId="0" borderId="0" xfId="82" applyNumberFormat="1" applyFont="1" applyFill="1" applyBorder="1" applyAlignment="1">
      <alignment horizontal="center" vertical="center"/>
    </xf>
    <xf numFmtId="49" fontId="2" fillId="0" borderId="0" xfId="66" applyNumberFormat="1" applyFont="1" applyFill="1" applyBorder="1" applyAlignment="1">
      <alignment horizontal="center" vertical="center"/>
      <protection/>
    </xf>
    <xf numFmtId="49" fontId="2" fillId="0" borderId="0" xfId="69" applyNumberFormat="1" applyFont="1" applyFill="1" applyBorder="1" applyAlignment="1">
      <alignment horizontal="center" vertical="center"/>
      <protection/>
    </xf>
    <xf numFmtId="49" fontId="2" fillId="0" borderId="0" xfId="69" applyNumberFormat="1" applyFont="1" applyFill="1" applyBorder="1" applyAlignment="1">
      <alignment horizontal="center" vertical="center" wrapText="1"/>
      <protection/>
    </xf>
    <xf numFmtId="0" fontId="4" fillId="0" borderId="12" xfId="60" applyNumberFormat="1" applyFont="1" applyFill="1" applyBorder="1" applyAlignment="1" applyProtection="1">
      <alignment horizontal="left" vertical="top" wrapText="1"/>
      <protection hidden="1"/>
    </xf>
    <xf numFmtId="0" fontId="2" fillId="0" borderId="12" xfId="60" applyNumberFormat="1" applyFont="1" applyFill="1" applyBorder="1" applyAlignment="1" applyProtection="1">
      <alignment horizontal="left" vertical="top" wrapText="1"/>
      <protection hidden="1"/>
    </xf>
    <xf numFmtId="0" fontId="4" fillId="0" borderId="15" xfId="71" applyFont="1" applyFill="1" applyBorder="1" applyAlignment="1">
      <alignment horizontal="justify" vertical="center" wrapText="1"/>
      <protection/>
    </xf>
    <xf numFmtId="0" fontId="2" fillId="0" borderId="15" xfId="71" applyFont="1" applyFill="1" applyBorder="1" applyAlignment="1">
      <alignment horizontal="justify" vertical="center" wrapText="1"/>
      <protection/>
    </xf>
    <xf numFmtId="0" fontId="2" fillId="0" borderId="11" xfId="62" applyFont="1" applyFill="1" applyBorder="1" applyAlignment="1" applyProtection="1">
      <alignment horizontal="center" wrapText="1"/>
      <protection hidden="1"/>
    </xf>
    <xf numFmtId="0" fontId="2" fillId="0" borderId="11" xfId="62" applyNumberFormat="1" applyFont="1" applyFill="1" applyBorder="1" applyAlignment="1" applyProtection="1">
      <alignment horizontal="center" wrapText="1"/>
      <protection hidden="1"/>
    </xf>
    <xf numFmtId="178" fontId="2" fillId="0" borderId="10" xfId="65" applyNumberFormat="1" applyFont="1" applyFill="1" applyBorder="1" applyAlignment="1">
      <alignment horizontal="justify" vertical="center" wrapText="1"/>
      <protection/>
    </xf>
    <xf numFmtId="177" fontId="4" fillId="0" borderId="12" xfId="62" applyNumberFormat="1" applyFont="1" applyFill="1" applyBorder="1" applyAlignment="1" applyProtection="1">
      <alignment horizontal="right"/>
      <protection hidden="1"/>
    </xf>
    <xf numFmtId="177" fontId="4" fillId="0" borderId="11" xfId="62" applyNumberFormat="1" applyFont="1" applyFill="1" applyBorder="1" applyAlignment="1" applyProtection="1">
      <alignment horizontal="right"/>
      <protection hidden="1"/>
    </xf>
    <xf numFmtId="177" fontId="4" fillId="0" borderId="14" xfId="62" applyNumberFormat="1" applyFont="1" applyFill="1" applyBorder="1" applyAlignment="1" applyProtection="1">
      <alignment horizontal="right"/>
      <protection hidden="1"/>
    </xf>
    <xf numFmtId="177" fontId="2" fillId="0" borderId="12" xfId="62" applyNumberFormat="1" applyFont="1" applyFill="1" applyBorder="1" applyAlignment="1" applyProtection="1">
      <alignment horizontal="right"/>
      <protection hidden="1"/>
    </xf>
    <xf numFmtId="177" fontId="2" fillId="0" borderId="11" xfId="62" applyNumberFormat="1" applyFont="1" applyFill="1" applyBorder="1" applyAlignment="1" applyProtection="1">
      <alignment horizontal="right"/>
      <protection hidden="1"/>
    </xf>
    <xf numFmtId="177" fontId="2" fillId="0" borderId="14" xfId="62" applyNumberFormat="1" applyFont="1" applyFill="1" applyBorder="1" applyAlignment="1" applyProtection="1">
      <alignment horizontal="right"/>
      <protection hidden="1"/>
    </xf>
    <xf numFmtId="177" fontId="2" fillId="0" borderId="15" xfId="62" applyNumberFormat="1" applyFont="1" applyFill="1" applyBorder="1" applyAlignment="1" applyProtection="1">
      <alignment horizontal="right"/>
      <protection hidden="1"/>
    </xf>
    <xf numFmtId="177" fontId="2" fillId="0" borderId="17" xfId="62" applyNumberFormat="1" applyFont="1" applyFill="1" applyBorder="1" applyAlignment="1" applyProtection="1">
      <alignment horizontal="right"/>
      <protection hidden="1"/>
    </xf>
    <xf numFmtId="0" fontId="4" fillId="0" borderId="11" xfId="62" applyFont="1" applyFill="1" applyBorder="1" applyAlignment="1" applyProtection="1">
      <alignment wrapText="1"/>
      <protection hidden="1"/>
    </xf>
    <xf numFmtId="0" fontId="4" fillId="0" borderId="11" xfId="62" applyFont="1" applyFill="1" applyBorder="1" applyAlignment="1" applyProtection="1">
      <alignment horizontal="center" wrapText="1"/>
      <protection hidden="1"/>
    </xf>
    <xf numFmtId="0" fontId="4" fillId="0" borderId="15" xfId="62" applyNumberFormat="1" applyFont="1" applyFill="1" applyBorder="1" applyAlignment="1" applyProtection="1">
      <alignment horizontal="center"/>
      <protection hidden="1"/>
    </xf>
    <xf numFmtId="177" fontId="4" fillId="0" borderId="15" xfId="62" applyNumberFormat="1" applyFont="1" applyFill="1" applyBorder="1" applyAlignment="1" applyProtection="1">
      <alignment horizontal="right"/>
      <protection hidden="1"/>
    </xf>
    <xf numFmtId="177" fontId="4" fillId="0" borderId="17" xfId="62" applyNumberFormat="1" applyFont="1" applyFill="1" applyBorder="1" applyAlignment="1" applyProtection="1">
      <alignment horizontal="right"/>
      <protection hidden="1"/>
    </xf>
    <xf numFmtId="0" fontId="4" fillId="0" borderId="11" xfId="62" applyNumberFormat="1" applyFont="1" applyFill="1" applyBorder="1" applyAlignment="1" applyProtection="1">
      <alignment wrapText="1"/>
      <protection hidden="1"/>
    </xf>
    <xf numFmtId="0" fontId="4" fillId="0" borderId="11" xfId="62" applyNumberFormat="1" applyFont="1" applyFill="1" applyBorder="1" applyAlignment="1" applyProtection="1">
      <alignment horizontal="center" wrapText="1"/>
      <protection hidden="1"/>
    </xf>
    <xf numFmtId="0" fontId="1" fillId="0" borderId="0" xfId="62" applyFill="1" applyProtection="1">
      <alignment/>
      <protection hidden="1"/>
    </xf>
    <xf numFmtId="177" fontId="2" fillId="0" borderId="20" xfId="71" applyNumberFormat="1" applyFont="1" applyFill="1" applyBorder="1" applyAlignment="1">
      <alignment horizontal="right" vertical="center"/>
      <protection/>
    </xf>
    <xf numFmtId="177" fontId="2" fillId="0" borderId="20" xfId="71" applyNumberFormat="1" applyFont="1" applyFill="1" applyBorder="1" applyAlignment="1">
      <alignment vertical="center" wrapText="1"/>
      <protection/>
    </xf>
    <xf numFmtId="177" fontId="2" fillId="0" borderId="11" xfId="71" applyNumberFormat="1" applyFont="1" applyFill="1" applyBorder="1" applyAlignment="1">
      <alignment vertical="center" wrapText="1"/>
      <protection/>
    </xf>
    <xf numFmtId="177" fontId="4" fillId="0" borderId="10" xfId="71" applyNumberFormat="1" applyFont="1" applyFill="1" applyBorder="1" applyAlignment="1">
      <alignment horizontal="right" vertical="center"/>
      <protection/>
    </xf>
    <xf numFmtId="177" fontId="4" fillId="0" borderId="10" xfId="71" applyNumberFormat="1" applyFont="1" applyFill="1" applyBorder="1" applyAlignment="1">
      <alignment horizontal="right" vertical="center" wrapText="1"/>
      <protection/>
    </xf>
    <xf numFmtId="177" fontId="2" fillId="0" borderId="10" xfId="71" applyNumberFormat="1" applyFont="1" applyFill="1" applyBorder="1" applyAlignment="1">
      <alignment horizontal="right" vertical="center" wrapText="1"/>
      <protection/>
    </xf>
    <xf numFmtId="177" fontId="2" fillId="0" borderId="10" xfId="71" applyNumberFormat="1" applyFont="1" applyFill="1" applyBorder="1" applyAlignment="1">
      <alignment horizontal="center" vertical="center" wrapText="1"/>
      <protection/>
    </xf>
    <xf numFmtId="0" fontId="2" fillId="0" borderId="0" xfId="61" applyFont="1" applyFill="1" applyBorder="1" applyAlignment="1" applyProtection="1">
      <alignment/>
      <protection hidden="1"/>
    </xf>
    <xf numFmtId="0" fontId="2" fillId="0" borderId="0" xfId="61" applyFont="1" applyFill="1" applyBorder="1" applyAlignment="1" applyProtection="1">
      <alignment horizontal="left" wrapText="1"/>
      <protection hidden="1"/>
    </xf>
    <xf numFmtId="49" fontId="4" fillId="0" borderId="22" xfId="82" applyNumberFormat="1" applyFont="1" applyFill="1" applyBorder="1" applyAlignment="1">
      <alignment horizontal="center" vertical="center" wrapText="1"/>
    </xf>
    <xf numFmtId="4" fontId="4" fillId="0" borderId="15" xfId="0" applyNumberFormat="1" applyFont="1" applyFill="1" applyBorder="1" applyAlignment="1">
      <alignment horizontal="center" vertical="center"/>
    </xf>
    <xf numFmtId="0" fontId="4" fillId="0" borderId="10" xfId="68" applyNumberFormat="1" applyFont="1" applyFill="1" applyBorder="1" applyAlignment="1">
      <alignment horizontal="left" vertical="center" wrapText="1"/>
      <protection/>
    </xf>
    <xf numFmtId="177" fontId="4" fillId="0" borderId="10" xfId="65" applyNumberFormat="1" applyFont="1" applyFill="1" applyBorder="1" applyAlignment="1">
      <alignment horizontal="right" vertical="center"/>
      <protection/>
    </xf>
    <xf numFmtId="177" fontId="4" fillId="0" borderId="10" xfId="0" applyNumberFormat="1" applyFont="1" applyFill="1" applyBorder="1" applyAlignment="1">
      <alignment horizontal="right" vertical="center"/>
    </xf>
    <xf numFmtId="177" fontId="4" fillId="0" borderId="10" xfId="0" applyNumberFormat="1" applyFont="1" applyFill="1" applyBorder="1" applyAlignment="1">
      <alignment vertical="center"/>
    </xf>
    <xf numFmtId="177" fontId="4" fillId="0" borderId="11" xfId="80" applyNumberFormat="1" applyFont="1" applyFill="1" applyBorder="1" applyAlignment="1">
      <alignment horizontal="right" vertical="center" shrinkToFit="1"/>
    </xf>
    <xf numFmtId="49" fontId="4" fillId="0" borderId="11" xfId="65" applyNumberFormat="1" applyFont="1" applyFill="1" applyBorder="1" applyAlignment="1">
      <alignment horizontal="center" vertical="center"/>
      <protection/>
    </xf>
    <xf numFmtId="177" fontId="4" fillId="0" borderId="10" xfId="80" applyNumberFormat="1" applyFont="1" applyFill="1" applyBorder="1" applyAlignment="1">
      <alignment horizontal="right" vertical="center" shrinkToFit="1"/>
    </xf>
    <xf numFmtId="177" fontId="29" fillId="0" borderId="10" xfId="0" applyNumberFormat="1" applyFont="1" applyFill="1" applyBorder="1" applyAlignment="1" applyProtection="1">
      <alignment horizontal="right" vertical="center"/>
      <protection hidden="1"/>
    </xf>
    <xf numFmtId="49" fontId="4" fillId="0" borderId="10" xfId="82" applyNumberFormat="1" applyFont="1" applyFill="1" applyBorder="1" applyAlignment="1">
      <alignment horizontal="center" vertical="center" wrapText="1"/>
    </xf>
    <xf numFmtId="0" fontId="4" fillId="0" borderId="0" xfId="0" applyFont="1" applyFill="1" applyAlignment="1">
      <alignment horizontal="center"/>
    </xf>
    <xf numFmtId="49" fontId="4" fillId="0" borderId="0" xfId="0" applyNumberFormat="1" applyFont="1" applyFill="1" applyBorder="1" applyAlignment="1">
      <alignment horizontal="center" vertical="center" wrapText="1"/>
    </xf>
    <xf numFmtId="2" fontId="2" fillId="0" borderId="16" xfId="82" applyNumberFormat="1" applyFont="1" applyFill="1" applyBorder="1" applyAlignment="1">
      <alignment horizontal="center" vertical="center" wrapText="1"/>
    </xf>
    <xf numFmtId="4" fontId="2" fillId="0" borderId="16" xfId="71" applyNumberFormat="1" applyFont="1" applyFill="1" applyBorder="1" applyAlignment="1">
      <alignment horizontal="center" vertical="center" wrapText="1"/>
      <protection/>
    </xf>
    <xf numFmtId="4" fontId="2" fillId="0" borderId="18" xfId="71" applyNumberFormat="1" applyFont="1" applyFill="1" applyBorder="1" applyAlignment="1">
      <alignment horizontal="center" vertical="center" wrapText="1"/>
      <protection/>
    </xf>
    <xf numFmtId="2" fontId="2" fillId="0" borderId="15" xfId="82" applyNumberFormat="1" applyFont="1" applyFill="1" applyBorder="1" applyAlignment="1">
      <alignment horizontal="center" vertical="center" wrapText="1"/>
    </xf>
    <xf numFmtId="2" fontId="2" fillId="0" borderId="17" xfId="82" applyNumberFormat="1" applyFont="1" applyFill="1" applyBorder="1" applyAlignment="1">
      <alignment horizontal="center" vertical="center" wrapText="1"/>
    </xf>
    <xf numFmtId="177" fontId="2" fillId="0" borderId="11" xfId="71" applyNumberFormat="1" applyFont="1" applyFill="1" applyBorder="1" applyAlignment="1">
      <alignment horizontal="right" vertical="center" wrapText="1"/>
      <protection/>
    </xf>
    <xf numFmtId="177" fontId="2" fillId="0" borderId="19" xfId="71" applyNumberFormat="1" applyFont="1" applyFill="1" applyBorder="1" applyAlignment="1">
      <alignment horizontal="right" vertical="center" wrapText="1"/>
      <protection/>
    </xf>
    <xf numFmtId="49" fontId="4" fillId="0" borderId="12" xfId="82" applyNumberFormat="1" applyFont="1" applyFill="1" applyBorder="1" applyAlignment="1">
      <alignment horizontal="center" vertical="center" wrapText="1"/>
    </xf>
    <xf numFmtId="49" fontId="4" fillId="0" borderId="13" xfId="82" applyNumberFormat="1" applyFont="1" applyFill="1" applyBorder="1" applyAlignment="1">
      <alignment horizontal="center" vertical="center" wrapText="1"/>
    </xf>
    <xf numFmtId="49" fontId="4" fillId="0" borderId="14" xfId="82" applyNumberFormat="1" applyFont="1" applyFill="1" applyBorder="1" applyAlignment="1">
      <alignment horizontal="center" vertical="center" wrapText="1"/>
    </xf>
    <xf numFmtId="2" fontId="2" fillId="0" borderId="20" xfId="82" applyNumberFormat="1" applyFont="1" applyFill="1" applyBorder="1" applyAlignment="1">
      <alignment horizontal="center" vertical="center" wrapText="1"/>
    </xf>
    <xf numFmtId="177" fontId="2" fillId="0" borderId="11" xfId="71" applyNumberFormat="1" applyFont="1" applyFill="1" applyBorder="1" applyAlignment="1">
      <alignment horizontal="right" vertical="center" wrapText="1"/>
      <protection/>
    </xf>
    <xf numFmtId="177" fontId="2" fillId="0" borderId="19" xfId="71" applyNumberFormat="1" applyFont="1" applyFill="1" applyBorder="1" applyAlignment="1">
      <alignment horizontal="right" vertical="center" wrapText="1"/>
      <protection/>
    </xf>
    <xf numFmtId="0" fontId="4" fillId="0" borderId="0" xfId="67" applyNumberFormat="1" applyFont="1" applyFill="1" applyAlignment="1">
      <alignment horizontal="center" vertical="center" wrapText="1"/>
      <protection/>
    </xf>
    <xf numFmtId="49" fontId="4" fillId="0" borderId="11" xfId="71" applyNumberFormat="1" applyFont="1" applyFill="1" applyBorder="1" applyAlignment="1">
      <alignment horizontal="center" vertical="center" wrapText="1"/>
      <protection/>
    </xf>
    <xf numFmtId="49" fontId="4" fillId="0" borderId="19" xfId="71" applyNumberFormat="1" applyFont="1" applyFill="1" applyBorder="1" applyAlignment="1">
      <alignment horizontal="center" vertical="center" wrapText="1"/>
      <protection/>
    </xf>
    <xf numFmtId="49" fontId="4" fillId="0" borderId="15" xfId="82" applyNumberFormat="1" applyFont="1" applyFill="1" applyBorder="1" applyAlignment="1">
      <alignment horizontal="center" vertical="center" wrapText="1"/>
    </xf>
    <xf numFmtId="49" fontId="4" fillId="0" borderId="16" xfId="82" applyNumberFormat="1" applyFont="1" applyFill="1" applyBorder="1" applyAlignment="1">
      <alignment horizontal="center" vertical="center" wrapText="1"/>
    </xf>
    <xf numFmtId="49" fontId="4" fillId="0" borderId="17" xfId="82" applyNumberFormat="1" applyFont="1" applyFill="1" applyBorder="1" applyAlignment="1">
      <alignment horizontal="center" vertical="center" wrapText="1"/>
    </xf>
    <xf numFmtId="49" fontId="4" fillId="0" borderId="21" xfId="82" applyNumberFormat="1" applyFont="1" applyFill="1" applyBorder="1" applyAlignment="1">
      <alignment horizontal="center" vertical="center" wrapText="1"/>
    </xf>
    <xf numFmtId="49" fontId="4" fillId="0" borderId="18" xfId="82"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cellXfs>
  <cellStyles count="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Обычный 6" xfId="58"/>
    <cellStyle name="Обычный_tmp" xfId="59"/>
    <cellStyle name="Обычный_tmp_Доходы" xfId="60"/>
    <cellStyle name="Обычный_Tmp_источники" xfId="61"/>
    <cellStyle name="Обычный_tmp_Расходы" xfId="62"/>
    <cellStyle name="Обычный_Tmp2" xfId="63"/>
    <cellStyle name="Обычный_Бюджет 2007" xfId="64"/>
    <cellStyle name="Обычный_КОНСОЛИДИРОВАННЫЙ БЮДЖЕТ 2005" xfId="65"/>
    <cellStyle name="Обычный_кредиты" xfId="66"/>
    <cellStyle name="Обычный_кредиты_Источники" xfId="67"/>
    <cellStyle name="Обычный_Лист1" xfId="68"/>
    <cellStyle name="Обычный_Прил 1 (уточненная)" xfId="69"/>
    <cellStyle name="Обычный_прил1" xfId="70"/>
    <cellStyle name="Обычный_Приложения  к закону 1-2-4-5 " xfId="71"/>
    <cellStyle name="Followed Hyperlink" xfId="72"/>
    <cellStyle name="Плохой" xfId="73"/>
    <cellStyle name="Пояснение" xfId="74"/>
    <cellStyle name="Примечание" xfId="75"/>
    <cellStyle name="Percent" xfId="76"/>
    <cellStyle name="Связанная ячейка" xfId="77"/>
    <cellStyle name="Стиль 1" xfId="78"/>
    <cellStyle name="Текст предупреждения" xfId="79"/>
    <cellStyle name="Comma" xfId="80"/>
    <cellStyle name="Comma [0]" xfId="81"/>
    <cellStyle name="Финансовый_Приложения  к закону 1-2-4-5 " xfId="82"/>
    <cellStyle name="Хороший"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D393"/>
      <rgbColor rgb="00FFB98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AN404"/>
  <sheetViews>
    <sheetView showGridLines="0" tabSelected="1" view="pageBreakPreview" zoomScaleSheetLayoutView="100" zoomScalePageLayoutView="0" workbookViewId="0" topLeftCell="A1">
      <selection activeCell="S17" sqref="S17"/>
    </sheetView>
  </sheetViews>
  <sheetFormatPr defaultColWidth="9.00390625" defaultRowHeight="12.75"/>
  <cols>
    <col min="1" max="1" width="66.00390625" style="2" customWidth="1"/>
    <col min="2" max="2" width="7.75390625" style="2" bestFit="1" customWidth="1"/>
    <col min="3" max="3" width="3.625" style="2" bestFit="1" customWidth="1"/>
    <col min="4" max="4" width="1.875" style="2" bestFit="1" customWidth="1"/>
    <col min="5" max="6" width="2.75390625" style="2" bestFit="1" customWidth="1"/>
    <col min="7" max="7" width="3.625" style="2" bestFit="1" customWidth="1"/>
    <col min="8" max="8" width="2.75390625" style="2" bestFit="1" customWidth="1"/>
    <col min="9" max="9" width="4.375" style="4" bestFit="1" customWidth="1"/>
    <col min="10" max="10" width="3.625" style="2" bestFit="1" customWidth="1"/>
    <col min="11" max="13" width="15.75390625" style="2" bestFit="1" customWidth="1"/>
    <col min="14" max="14" width="10.875" style="1" bestFit="1" customWidth="1"/>
    <col min="15" max="33" width="9.125" style="1" customWidth="1"/>
    <col min="34" max="40" width="9.125" style="2" customWidth="1"/>
    <col min="41" max="16384" width="9.125" style="3" customWidth="1"/>
  </cols>
  <sheetData>
    <row r="1" spans="1:13" ht="15">
      <c r="A1" s="252" t="s">
        <v>2346</v>
      </c>
      <c r="B1" s="252"/>
      <c r="C1" s="252"/>
      <c r="D1" s="252"/>
      <c r="E1" s="252"/>
      <c r="F1" s="252"/>
      <c r="G1" s="252"/>
      <c r="H1" s="252"/>
      <c r="I1" s="252"/>
      <c r="J1" s="252"/>
      <c r="K1" s="252"/>
      <c r="L1" s="252"/>
      <c r="M1" s="252"/>
    </row>
    <row r="2" ht="15">
      <c r="L2" s="5"/>
    </row>
    <row r="3" spans="12:13" ht="15">
      <c r="L3" s="5"/>
      <c r="M3" s="6" t="s">
        <v>2347</v>
      </c>
    </row>
    <row r="4" spans="12:13" ht="15">
      <c r="L4" s="5" t="s">
        <v>2348</v>
      </c>
      <c r="M4" s="7" t="s">
        <v>2349</v>
      </c>
    </row>
    <row r="5" spans="1:13" ht="15">
      <c r="A5" s="8" t="s">
        <v>3084</v>
      </c>
      <c r="L5" s="5" t="s">
        <v>2350</v>
      </c>
      <c r="M5" s="97" t="s">
        <v>3085</v>
      </c>
    </row>
    <row r="6" spans="1:13" ht="15">
      <c r="A6" s="10"/>
      <c r="L6" s="5" t="s">
        <v>2351</v>
      </c>
      <c r="M6" s="9" t="s">
        <v>1348</v>
      </c>
    </row>
    <row r="7" spans="1:40" s="13" customFormat="1" ht="15">
      <c r="A7" s="10" t="s">
        <v>1349</v>
      </c>
      <c r="B7" s="2"/>
      <c r="C7" s="2"/>
      <c r="D7" s="2"/>
      <c r="E7" s="2"/>
      <c r="F7" s="2"/>
      <c r="G7" s="2"/>
      <c r="H7" s="2"/>
      <c r="I7" s="4"/>
      <c r="J7" s="2"/>
      <c r="K7" s="2"/>
      <c r="L7" s="5" t="s">
        <v>1350</v>
      </c>
      <c r="M7" s="9" t="s">
        <v>1351</v>
      </c>
      <c r="N7" s="11"/>
      <c r="O7" s="11"/>
      <c r="P7" s="11"/>
      <c r="Q7" s="11"/>
      <c r="R7" s="11"/>
      <c r="S7" s="11"/>
      <c r="T7" s="11"/>
      <c r="U7" s="11"/>
      <c r="V7" s="11"/>
      <c r="W7" s="11"/>
      <c r="X7" s="11"/>
      <c r="Y7" s="11"/>
      <c r="Z7" s="11"/>
      <c r="AA7" s="11"/>
      <c r="AB7" s="11"/>
      <c r="AC7" s="11"/>
      <c r="AD7" s="11"/>
      <c r="AE7" s="11"/>
      <c r="AF7" s="11"/>
      <c r="AG7" s="11"/>
      <c r="AH7" s="12"/>
      <c r="AI7" s="12"/>
      <c r="AJ7" s="12"/>
      <c r="AK7" s="12"/>
      <c r="AL7" s="12"/>
      <c r="AM7" s="12"/>
      <c r="AN7" s="12"/>
    </row>
    <row r="8" spans="1:40" s="13" customFormat="1" ht="15">
      <c r="A8" s="10" t="s">
        <v>1352</v>
      </c>
      <c r="B8" s="2"/>
      <c r="C8" s="2"/>
      <c r="D8" s="2"/>
      <c r="E8" s="2"/>
      <c r="F8" s="2"/>
      <c r="G8" s="2"/>
      <c r="H8" s="2"/>
      <c r="I8" s="4"/>
      <c r="J8" s="2"/>
      <c r="K8" s="2"/>
      <c r="L8" s="5" t="s">
        <v>3086</v>
      </c>
      <c r="M8" s="9" t="s">
        <v>2471</v>
      </c>
      <c r="N8" s="11"/>
      <c r="O8" s="11"/>
      <c r="P8" s="11"/>
      <c r="Q8" s="11"/>
      <c r="R8" s="11"/>
      <c r="S8" s="11"/>
      <c r="T8" s="11"/>
      <c r="U8" s="11"/>
      <c r="V8" s="11"/>
      <c r="W8" s="11"/>
      <c r="X8" s="11"/>
      <c r="Y8" s="11"/>
      <c r="Z8" s="11"/>
      <c r="AA8" s="11"/>
      <c r="AB8" s="11"/>
      <c r="AC8" s="11"/>
      <c r="AD8" s="11"/>
      <c r="AE8" s="11"/>
      <c r="AF8" s="11"/>
      <c r="AG8" s="11"/>
      <c r="AH8" s="12"/>
      <c r="AI8" s="12"/>
      <c r="AJ8" s="12"/>
      <c r="AK8" s="12"/>
      <c r="AL8" s="12"/>
      <c r="AM8" s="12"/>
      <c r="AN8" s="12"/>
    </row>
    <row r="9" spans="1:40" s="13" customFormat="1" ht="15">
      <c r="A9" s="14" t="s">
        <v>1353</v>
      </c>
      <c r="B9" s="2"/>
      <c r="C9" s="2"/>
      <c r="D9" s="2"/>
      <c r="E9" s="2"/>
      <c r="F9" s="2"/>
      <c r="G9" s="2"/>
      <c r="H9" s="2"/>
      <c r="I9" s="4"/>
      <c r="J9" s="2"/>
      <c r="K9" s="2"/>
      <c r="L9" s="5"/>
      <c r="M9" s="7"/>
      <c r="N9" s="11"/>
      <c r="O9" s="11"/>
      <c r="P9" s="11"/>
      <c r="Q9" s="11"/>
      <c r="R9" s="11"/>
      <c r="S9" s="11"/>
      <c r="T9" s="11"/>
      <c r="U9" s="11"/>
      <c r="V9" s="11"/>
      <c r="W9" s="11"/>
      <c r="X9" s="11"/>
      <c r="Y9" s="11"/>
      <c r="Z9" s="11"/>
      <c r="AA9" s="11"/>
      <c r="AB9" s="11"/>
      <c r="AC9" s="11"/>
      <c r="AD9" s="11"/>
      <c r="AE9" s="11"/>
      <c r="AF9" s="11"/>
      <c r="AG9" s="11"/>
      <c r="AH9" s="12"/>
      <c r="AI9" s="12"/>
      <c r="AJ9" s="12"/>
      <c r="AK9" s="12"/>
      <c r="AL9" s="12"/>
      <c r="AM9" s="12"/>
      <c r="AN9" s="12"/>
    </row>
    <row r="10" spans="1:40" s="13" customFormat="1" ht="15">
      <c r="A10" s="10" t="s">
        <v>2759</v>
      </c>
      <c r="B10" s="2"/>
      <c r="C10" s="2"/>
      <c r="D10" s="2"/>
      <c r="E10" s="2"/>
      <c r="F10" s="2"/>
      <c r="G10" s="2"/>
      <c r="H10" s="2"/>
      <c r="I10" s="4"/>
      <c r="J10" s="2"/>
      <c r="K10" s="2"/>
      <c r="L10" s="5" t="s">
        <v>2760</v>
      </c>
      <c r="M10" s="7" t="s">
        <v>2761</v>
      </c>
      <c r="N10" s="11"/>
      <c r="O10" s="11"/>
      <c r="P10" s="11"/>
      <c r="Q10" s="11"/>
      <c r="R10" s="11"/>
      <c r="S10" s="11"/>
      <c r="T10" s="11"/>
      <c r="U10" s="11"/>
      <c r="V10" s="11"/>
      <c r="W10" s="11"/>
      <c r="X10" s="11"/>
      <c r="Y10" s="11"/>
      <c r="Z10" s="11"/>
      <c r="AA10" s="11"/>
      <c r="AB10" s="11"/>
      <c r="AC10" s="11"/>
      <c r="AD10" s="11"/>
      <c r="AE10" s="11"/>
      <c r="AF10" s="11"/>
      <c r="AG10" s="11"/>
      <c r="AH10" s="12"/>
      <c r="AI10" s="12"/>
      <c r="AJ10" s="12"/>
      <c r="AK10" s="12"/>
      <c r="AL10" s="12"/>
      <c r="AM10" s="12"/>
      <c r="AN10" s="12"/>
    </row>
    <row r="11" spans="1:40" s="13" customFormat="1" ht="15">
      <c r="A11" s="2"/>
      <c r="B11" s="2"/>
      <c r="C11" s="2"/>
      <c r="D11" s="2"/>
      <c r="E11" s="2"/>
      <c r="F11" s="2"/>
      <c r="G11" s="2"/>
      <c r="H11" s="2"/>
      <c r="I11" s="4"/>
      <c r="J11" s="2"/>
      <c r="K11" s="2"/>
      <c r="L11" s="5"/>
      <c r="M11" s="2"/>
      <c r="N11" s="11"/>
      <c r="O11" s="11"/>
      <c r="P11" s="11"/>
      <c r="Q11" s="11"/>
      <c r="R11" s="11"/>
      <c r="S11" s="11"/>
      <c r="T11" s="11"/>
      <c r="U11" s="11"/>
      <c r="V11" s="11"/>
      <c r="W11" s="11"/>
      <c r="X11" s="11"/>
      <c r="Y11" s="11"/>
      <c r="Z11" s="11"/>
      <c r="AA11" s="11"/>
      <c r="AB11" s="11"/>
      <c r="AC11" s="11"/>
      <c r="AD11" s="11"/>
      <c r="AE11" s="11"/>
      <c r="AF11" s="11"/>
      <c r="AG11" s="11"/>
      <c r="AH11" s="12"/>
      <c r="AI11" s="12"/>
      <c r="AJ11" s="12"/>
      <c r="AK11" s="12"/>
      <c r="AL11" s="12"/>
      <c r="AM11" s="12"/>
      <c r="AN11" s="12"/>
    </row>
    <row r="12" spans="1:40" s="13" customFormat="1" ht="15">
      <c r="A12" s="252" t="s">
        <v>2352</v>
      </c>
      <c r="B12" s="252"/>
      <c r="C12" s="252"/>
      <c r="D12" s="252"/>
      <c r="E12" s="252"/>
      <c r="F12" s="252"/>
      <c r="G12" s="252"/>
      <c r="H12" s="252"/>
      <c r="I12" s="252"/>
      <c r="J12" s="252"/>
      <c r="K12" s="252"/>
      <c r="L12" s="252"/>
      <c r="M12" s="252"/>
      <c r="N12" s="11"/>
      <c r="O12" s="11"/>
      <c r="P12" s="11"/>
      <c r="Q12" s="11"/>
      <c r="R12" s="11"/>
      <c r="S12" s="11"/>
      <c r="T12" s="11"/>
      <c r="U12" s="11"/>
      <c r="V12" s="11"/>
      <c r="W12" s="11"/>
      <c r="X12" s="11"/>
      <c r="Y12" s="11"/>
      <c r="Z12" s="11"/>
      <c r="AA12" s="11"/>
      <c r="AB12" s="11"/>
      <c r="AC12" s="11"/>
      <c r="AD12" s="11"/>
      <c r="AE12" s="11"/>
      <c r="AF12" s="11"/>
      <c r="AG12" s="11"/>
      <c r="AH12" s="12"/>
      <c r="AI12" s="12"/>
      <c r="AJ12" s="12"/>
      <c r="AK12" s="12"/>
      <c r="AL12" s="12"/>
      <c r="AM12" s="12"/>
      <c r="AN12" s="12"/>
    </row>
    <row r="13" spans="1:40" s="13" customFormat="1" ht="15">
      <c r="A13" s="2"/>
      <c r="B13" s="2"/>
      <c r="C13" s="2"/>
      <c r="D13" s="2"/>
      <c r="E13" s="2"/>
      <c r="F13" s="2"/>
      <c r="G13" s="2"/>
      <c r="H13" s="2"/>
      <c r="I13" s="4"/>
      <c r="J13" s="2"/>
      <c r="K13" s="85"/>
      <c r="L13" s="15"/>
      <c r="M13" s="2"/>
      <c r="N13" s="11"/>
      <c r="O13" s="11"/>
      <c r="P13" s="11"/>
      <c r="Q13" s="11"/>
      <c r="R13" s="11"/>
      <c r="S13" s="11"/>
      <c r="T13" s="11"/>
      <c r="U13" s="11"/>
      <c r="V13" s="11"/>
      <c r="W13" s="11"/>
      <c r="X13" s="11"/>
      <c r="Y13" s="11"/>
      <c r="Z13" s="11"/>
      <c r="AA13" s="11"/>
      <c r="AB13" s="11"/>
      <c r="AC13" s="11"/>
      <c r="AD13" s="11"/>
      <c r="AE13" s="11"/>
      <c r="AF13" s="11"/>
      <c r="AG13" s="11"/>
      <c r="AH13" s="12"/>
      <c r="AI13" s="12"/>
      <c r="AJ13" s="12"/>
      <c r="AK13" s="12"/>
      <c r="AL13" s="12"/>
      <c r="AM13" s="12"/>
      <c r="AN13" s="12"/>
    </row>
    <row r="14" spans="1:40" s="13" customFormat="1" ht="33.75">
      <c r="A14" s="16" t="s">
        <v>2353</v>
      </c>
      <c r="B14" s="17" t="s">
        <v>2354</v>
      </c>
      <c r="C14" s="251" t="s">
        <v>2355</v>
      </c>
      <c r="D14" s="251"/>
      <c r="E14" s="251"/>
      <c r="F14" s="251"/>
      <c r="G14" s="251"/>
      <c r="H14" s="251"/>
      <c r="I14" s="251"/>
      <c r="J14" s="251"/>
      <c r="K14" s="18" t="s">
        <v>2356</v>
      </c>
      <c r="L14" s="17" t="s">
        <v>2357</v>
      </c>
      <c r="M14" s="17" t="s">
        <v>2358</v>
      </c>
      <c r="N14" s="11"/>
      <c r="O14" s="11"/>
      <c r="P14" s="11"/>
      <c r="Q14" s="11"/>
      <c r="R14" s="11"/>
      <c r="S14" s="11"/>
      <c r="T14" s="11"/>
      <c r="U14" s="11"/>
      <c r="V14" s="11"/>
      <c r="W14" s="11"/>
      <c r="X14" s="11"/>
      <c r="Y14" s="11"/>
      <c r="Z14" s="11"/>
      <c r="AA14" s="11"/>
      <c r="AB14" s="11"/>
      <c r="AC14" s="11"/>
      <c r="AD14" s="11"/>
      <c r="AE14" s="11"/>
      <c r="AF14" s="11"/>
      <c r="AG14" s="11"/>
      <c r="AH14" s="12"/>
      <c r="AI14" s="12"/>
      <c r="AJ14" s="12"/>
      <c r="AK14" s="12"/>
      <c r="AL14" s="12"/>
      <c r="AM14" s="12"/>
      <c r="AN14" s="12"/>
    </row>
    <row r="15" spans="1:40" s="24" customFormat="1" ht="15.75">
      <c r="A15" s="19">
        <v>1</v>
      </c>
      <c r="B15" s="19">
        <v>2</v>
      </c>
      <c r="C15" s="86"/>
      <c r="D15" s="87"/>
      <c r="E15" s="87"/>
      <c r="F15" s="87"/>
      <c r="G15" s="87" t="s">
        <v>2762</v>
      </c>
      <c r="H15" s="87"/>
      <c r="I15" s="87"/>
      <c r="J15" s="88"/>
      <c r="K15" s="20">
        <v>4</v>
      </c>
      <c r="L15" s="21">
        <v>5</v>
      </c>
      <c r="M15" s="17">
        <v>6</v>
      </c>
      <c r="N15" s="22"/>
      <c r="O15" s="22"/>
      <c r="P15" s="22"/>
      <c r="Q15" s="22"/>
      <c r="R15" s="22"/>
      <c r="S15" s="22"/>
      <c r="T15" s="22"/>
      <c r="U15" s="22"/>
      <c r="V15" s="22"/>
      <c r="W15" s="22"/>
      <c r="X15" s="22"/>
      <c r="Y15" s="22"/>
      <c r="Z15" s="22"/>
      <c r="AA15" s="22"/>
      <c r="AB15" s="22"/>
      <c r="AC15" s="22"/>
      <c r="AD15" s="22"/>
      <c r="AE15" s="22"/>
      <c r="AF15" s="22"/>
      <c r="AG15" s="22"/>
      <c r="AH15" s="23"/>
      <c r="AI15" s="23"/>
      <c r="AJ15" s="23"/>
      <c r="AK15" s="23"/>
      <c r="AL15" s="23"/>
      <c r="AM15" s="23"/>
      <c r="AN15" s="23"/>
    </row>
    <row r="16" spans="1:40" s="24" customFormat="1" ht="15.75">
      <c r="A16" s="243" t="s">
        <v>2359</v>
      </c>
      <c r="B16" s="197" t="s">
        <v>2360</v>
      </c>
      <c r="C16" s="86"/>
      <c r="D16" s="87"/>
      <c r="E16" s="87"/>
      <c r="F16" s="87"/>
      <c r="G16" s="87" t="s">
        <v>2361</v>
      </c>
      <c r="H16" s="87"/>
      <c r="I16" s="87"/>
      <c r="J16" s="88"/>
      <c r="K16" s="244">
        <f>K18+K217</f>
        <v>6818420272.059999</v>
      </c>
      <c r="L16" s="244">
        <f>L18+L217</f>
        <v>7174772157.07</v>
      </c>
      <c r="M16" s="245">
        <f>K16-L16</f>
        <v>-356351885.0100002</v>
      </c>
      <c r="N16" s="11"/>
      <c r="O16" s="22"/>
      <c r="P16" s="22"/>
      <c r="Q16" s="22"/>
      <c r="R16" s="22"/>
      <c r="S16" s="22"/>
      <c r="T16" s="22"/>
      <c r="U16" s="22"/>
      <c r="V16" s="22"/>
      <c r="W16" s="22"/>
      <c r="X16" s="22"/>
      <c r="Y16" s="22"/>
      <c r="Z16" s="22"/>
      <c r="AA16" s="22"/>
      <c r="AB16" s="22"/>
      <c r="AC16" s="22"/>
      <c r="AD16" s="22"/>
      <c r="AE16" s="22"/>
      <c r="AF16" s="22"/>
      <c r="AG16" s="22"/>
      <c r="AH16" s="23"/>
      <c r="AI16" s="23"/>
      <c r="AJ16" s="23"/>
      <c r="AK16" s="23"/>
      <c r="AL16" s="23"/>
      <c r="AM16" s="23"/>
      <c r="AN16" s="23"/>
    </row>
    <row r="17" spans="1:40" s="24" customFormat="1" ht="15.75">
      <c r="A17" s="25" t="s">
        <v>2763</v>
      </c>
      <c r="B17" s="26"/>
      <c r="C17" s="27"/>
      <c r="D17" s="28"/>
      <c r="E17" s="28"/>
      <c r="F17" s="28"/>
      <c r="G17" s="28"/>
      <c r="H17" s="28"/>
      <c r="I17" s="28"/>
      <c r="J17" s="29"/>
      <c r="K17" s="30"/>
      <c r="L17" s="31"/>
      <c r="M17" s="159"/>
      <c r="N17" s="22"/>
      <c r="O17" s="22"/>
      <c r="P17" s="22"/>
      <c r="Q17" s="22"/>
      <c r="R17" s="22"/>
      <c r="S17" s="22"/>
      <c r="T17" s="22"/>
      <c r="U17" s="22"/>
      <c r="V17" s="22"/>
      <c r="W17" s="22"/>
      <c r="X17" s="22"/>
      <c r="Y17" s="22"/>
      <c r="Z17" s="22"/>
      <c r="AA17" s="22"/>
      <c r="AB17" s="22"/>
      <c r="AC17" s="22"/>
      <c r="AD17" s="22"/>
      <c r="AE17" s="22"/>
      <c r="AF17" s="22"/>
      <c r="AG17" s="22"/>
      <c r="AH17" s="23"/>
      <c r="AI17" s="23"/>
      <c r="AJ17" s="23"/>
      <c r="AK17" s="23"/>
      <c r="AL17" s="23"/>
      <c r="AM17" s="23"/>
      <c r="AN17" s="23"/>
    </row>
    <row r="18" spans="1:40" s="24" customFormat="1" ht="15.75">
      <c r="A18" s="32" t="s">
        <v>2363</v>
      </c>
      <c r="B18" s="197" t="s">
        <v>2360</v>
      </c>
      <c r="C18" s="33" t="s">
        <v>2764</v>
      </c>
      <c r="D18" s="34" t="s">
        <v>2765</v>
      </c>
      <c r="E18" s="34" t="s">
        <v>2766</v>
      </c>
      <c r="F18" s="34" t="s">
        <v>2766</v>
      </c>
      <c r="G18" s="34" t="s">
        <v>2764</v>
      </c>
      <c r="H18" s="34" t="s">
        <v>2766</v>
      </c>
      <c r="I18" s="34" t="s">
        <v>2767</v>
      </c>
      <c r="J18" s="35" t="s">
        <v>2764</v>
      </c>
      <c r="K18" s="244">
        <f>K19+K40+K46+K64+K74+K99+K109+K134+K143+K211</f>
        <v>1508604910.4299996</v>
      </c>
      <c r="L18" s="244">
        <f>L19+L40+L46+L64+L74+L99+L109+L134+L143+L211</f>
        <v>1966173458.23</v>
      </c>
      <c r="M18" s="246">
        <f aca="true" t="shared" si="0" ref="M18:M82">K18-L18</f>
        <v>-457568547.8000004</v>
      </c>
      <c r="N18" s="22"/>
      <c r="O18" s="22"/>
      <c r="P18" s="22"/>
      <c r="Q18" s="22"/>
      <c r="R18" s="22"/>
      <c r="S18" s="22"/>
      <c r="T18" s="22"/>
      <c r="U18" s="22"/>
      <c r="V18" s="22"/>
      <c r="W18" s="22"/>
      <c r="X18" s="22"/>
      <c r="Y18" s="22"/>
      <c r="Z18" s="22"/>
      <c r="AA18" s="22"/>
      <c r="AB18" s="22"/>
      <c r="AC18" s="22"/>
      <c r="AD18" s="22"/>
      <c r="AE18" s="22"/>
      <c r="AF18" s="22"/>
      <c r="AG18" s="22"/>
      <c r="AH18" s="23"/>
      <c r="AI18" s="23"/>
      <c r="AJ18" s="23"/>
      <c r="AK18" s="23"/>
      <c r="AL18" s="23"/>
      <c r="AM18" s="23"/>
      <c r="AN18" s="23"/>
    </row>
    <row r="19" spans="1:40" s="24" customFormat="1" ht="15.75">
      <c r="A19" s="36" t="s">
        <v>2364</v>
      </c>
      <c r="B19" s="197" t="s">
        <v>2360</v>
      </c>
      <c r="C19" s="37" t="s">
        <v>2768</v>
      </c>
      <c r="D19" s="38" t="s">
        <v>2765</v>
      </c>
      <c r="E19" s="38" t="s">
        <v>2769</v>
      </c>
      <c r="F19" s="38" t="s">
        <v>2766</v>
      </c>
      <c r="G19" s="38" t="s">
        <v>2764</v>
      </c>
      <c r="H19" s="38" t="s">
        <v>2766</v>
      </c>
      <c r="I19" s="38" t="s">
        <v>2767</v>
      </c>
      <c r="J19" s="39" t="s">
        <v>2764</v>
      </c>
      <c r="K19" s="162">
        <f>K20+K26</f>
        <v>1317724379.6000001</v>
      </c>
      <c r="L19" s="162">
        <f>L20+L26</f>
        <v>1777810630.68</v>
      </c>
      <c r="M19" s="246">
        <f t="shared" si="0"/>
        <v>-460086251.0799999</v>
      </c>
      <c r="N19" s="22"/>
      <c r="O19" s="22"/>
      <c r="P19" s="22"/>
      <c r="Q19" s="22"/>
      <c r="R19" s="22"/>
      <c r="S19" s="22"/>
      <c r="T19" s="22"/>
      <c r="U19" s="22"/>
      <c r="V19" s="22"/>
      <c r="W19" s="22"/>
      <c r="X19" s="22"/>
      <c r="Y19" s="22"/>
      <c r="Z19" s="22"/>
      <c r="AA19" s="22"/>
      <c r="AB19" s="22"/>
      <c r="AC19" s="22"/>
      <c r="AD19" s="22"/>
      <c r="AE19" s="22"/>
      <c r="AF19" s="22"/>
      <c r="AG19" s="22"/>
      <c r="AH19" s="23"/>
      <c r="AI19" s="23"/>
      <c r="AJ19" s="23"/>
      <c r="AK19" s="23"/>
      <c r="AL19" s="23"/>
      <c r="AM19" s="23"/>
      <c r="AN19" s="23"/>
    </row>
    <row r="20" spans="1:40" s="24" customFormat="1" ht="15.75">
      <c r="A20" s="36" t="s">
        <v>2365</v>
      </c>
      <c r="B20" s="197" t="s">
        <v>2360</v>
      </c>
      <c r="C20" s="37" t="s">
        <v>2768</v>
      </c>
      <c r="D20" s="38" t="s">
        <v>2765</v>
      </c>
      <c r="E20" s="38" t="s">
        <v>2769</v>
      </c>
      <c r="F20" s="38" t="s">
        <v>2769</v>
      </c>
      <c r="G20" s="38" t="s">
        <v>2764</v>
      </c>
      <c r="H20" s="38" t="s">
        <v>2766</v>
      </c>
      <c r="I20" s="38" t="s">
        <v>2767</v>
      </c>
      <c r="J20" s="39" t="s">
        <v>2770</v>
      </c>
      <c r="K20" s="162">
        <f>K21</f>
        <v>9800000</v>
      </c>
      <c r="L20" s="162">
        <f>L21</f>
        <v>9428724.909999998</v>
      </c>
      <c r="M20" s="246">
        <f t="shared" si="0"/>
        <v>371275.0900000017</v>
      </c>
      <c r="N20" s="22"/>
      <c r="O20" s="22"/>
      <c r="P20" s="22"/>
      <c r="Q20" s="22"/>
      <c r="R20" s="22"/>
      <c r="S20" s="22"/>
      <c r="T20" s="22"/>
      <c r="U20" s="22"/>
      <c r="V20" s="22"/>
      <c r="W20" s="22"/>
      <c r="X20" s="22"/>
      <c r="Y20" s="22"/>
      <c r="Z20" s="22"/>
      <c r="AA20" s="22"/>
      <c r="AB20" s="22"/>
      <c r="AC20" s="22"/>
      <c r="AD20" s="22"/>
      <c r="AE20" s="22"/>
      <c r="AF20" s="22"/>
      <c r="AG20" s="22"/>
      <c r="AH20" s="23"/>
      <c r="AI20" s="23"/>
      <c r="AJ20" s="23"/>
      <c r="AK20" s="23"/>
      <c r="AL20" s="23"/>
      <c r="AM20" s="23"/>
      <c r="AN20" s="23"/>
    </row>
    <row r="21" spans="1:40" s="13" customFormat="1" ht="22.5">
      <c r="A21" s="126" t="s">
        <v>3018</v>
      </c>
      <c r="B21" s="198" t="s">
        <v>2360</v>
      </c>
      <c r="C21" s="127" t="s">
        <v>2768</v>
      </c>
      <c r="D21" s="128" t="s">
        <v>2765</v>
      </c>
      <c r="E21" s="128" t="s">
        <v>2769</v>
      </c>
      <c r="F21" s="128" t="s">
        <v>2769</v>
      </c>
      <c r="G21" s="128" t="s">
        <v>2360</v>
      </c>
      <c r="H21" s="128" t="s">
        <v>2766</v>
      </c>
      <c r="I21" s="128" t="s">
        <v>2767</v>
      </c>
      <c r="J21" s="129" t="s">
        <v>2770</v>
      </c>
      <c r="K21" s="160">
        <f>K22</f>
        <v>9800000</v>
      </c>
      <c r="L21" s="160">
        <f>L22</f>
        <v>9428724.909999998</v>
      </c>
      <c r="M21" s="159">
        <f t="shared" si="0"/>
        <v>371275.0900000017</v>
      </c>
      <c r="N21" s="11"/>
      <c r="O21" s="11"/>
      <c r="P21" s="11"/>
      <c r="Q21" s="11"/>
      <c r="R21" s="11"/>
      <c r="S21" s="11"/>
      <c r="T21" s="11"/>
      <c r="U21" s="11"/>
      <c r="V21" s="11"/>
      <c r="W21" s="11"/>
      <c r="X21" s="11"/>
      <c r="Y21" s="11"/>
      <c r="Z21" s="11"/>
      <c r="AA21" s="11"/>
      <c r="AB21" s="11"/>
      <c r="AC21" s="11"/>
      <c r="AD21" s="11"/>
      <c r="AE21" s="11"/>
      <c r="AF21" s="11"/>
      <c r="AG21" s="11"/>
      <c r="AH21" s="12"/>
      <c r="AI21" s="12"/>
      <c r="AJ21" s="12"/>
      <c r="AK21" s="12"/>
      <c r="AL21" s="12"/>
      <c r="AM21" s="12"/>
      <c r="AN21" s="12"/>
    </row>
    <row r="22" spans="1:40" s="13" customFormat="1" ht="22.5">
      <c r="A22" s="126" t="s">
        <v>3019</v>
      </c>
      <c r="B22" s="198" t="s">
        <v>2360</v>
      </c>
      <c r="C22" s="127" t="s">
        <v>2768</v>
      </c>
      <c r="D22" s="128" t="s">
        <v>2765</v>
      </c>
      <c r="E22" s="128" t="s">
        <v>2769</v>
      </c>
      <c r="F22" s="128" t="s">
        <v>2769</v>
      </c>
      <c r="G22" s="128" t="s">
        <v>2771</v>
      </c>
      <c r="H22" s="128" t="s">
        <v>2772</v>
      </c>
      <c r="I22" s="128" t="s">
        <v>2767</v>
      </c>
      <c r="J22" s="129" t="s">
        <v>2770</v>
      </c>
      <c r="K22" s="160">
        <v>9800000</v>
      </c>
      <c r="L22" s="160">
        <f>SUM(L23:L25)</f>
        <v>9428724.909999998</v>
      </c>
      <c r="M22" s="159">
        <f t="shared" si="0"/>
        <v>371275.0900000017</v>
      </c>
      <c r="N22" s="11"/>
      <c r="O22" s="11"/>
      <c r="P22" s="11"/>
      <c r="Q22" s="11"/>
      <c r="R22" s="11"/>
      <c r="S22" s="11"/>
      <c r="T22" s="11"/>
      <c r="U22" s="11"/>
      <c r="V22" s="11"/>
      <c r="W22" s="11"/>
      <c r="X22" s="11"/>
      <c r="Y22" s="11"/>
      <c r="Z22" s="11"/>
      <c r="AA22" s="11"/>
      <c r="AB22" s="11"/>
      <c r="AC22" s="11"/>
      <c r="AD22" s="11"/>
      <c r="AE22" s="11"/>
      <c r="AF22" s="11"/>
      <c r="AG22" s="11"/>
      <c r="AH22" s="12"/>
      <c r="AI22" s="12"/>
      <c r="AJ22" s="12"/>
      <c r="AK22" s="12"/>
      <c r="AL22" s="12"/>
      <c r="AM22" s="12"/>
      <c r="AN22" s="12"/>
    </row>
    <row r="23" spans="1:40" s="13" customFormat="1" ht="22.5">
      <c r="A23" s="126" t="s">
        <v>3019</v>
      </c>
      <c r="B23" s="198" t="s">
        <v>2360</v>
      </c>
      <c r="C23" s="127" t="s">
        <v>2768</v>
      </c>
      <c r="D23" s="128" t="s">
        <v>2765</v>
      </c>
      <c r="E23" s="128" t="s">
        <v>2769</v>
      </c>
      <c r="F23" s="128" t="s">
        <v>2769</v>
      </c>
      <c r="G23" s="128" t="s">
        <v>2771</v>
      </c>
      <c r="H23" s="128" t="s">
        <v>2772</v>
      </c>
      <c r="I23" s="128" t="s">
        <v>2773</v>
      </c>
      <c r="J23" s="129" t="s">
        <v>2770</v>
      </c>
      <c r="K23" s="160">
        <v>0</v>
      </c>
      <c r="L23" s="161">
        <v>8949645.85</v>
      </c>
      <c r="M23" s="159">
        <f t="shared" si="0"/>
        <v>-8949645.85</v>
      </c>
      <c r="N23" s="11"/>
      <c r="O23" s="11"/>
      <c r="P23" s="11"/>
      <c r="Q23" s="11"/>
      <c r="R23" s="11"/>
      <c r="S23" s="11"/>
      <c r="T23" s="11"/>
      <c r="U23" s="11"/>
      <c r="V23" s="11"/>
      <c r="W23" s="11"/>
      <c r="X23" s="11"/>
      <c r="Y23" s="11"/>
      <c r="Z23" s="11"/>
      <c r="AA23" s="11"/>
      <c r="AB23" s="11"/>
      <c r="AC23" s="11"/>
      <c r="AD23" s="11"/>
      <c r="AE23" s="11"/>
      <c r="AF23" s="11"/>
      <c r="AG23" s="11"/>
      <c r="AH23" s="12"/>
      <c r="AI23" s="12"/>
      <c r="AJ23" s="12"/>
      <c r="AK23" s="12"/>
      <c r="AL23" s="12"/>
      <c r="AM23" s="12"/>
      <c r="AN23" s="12"/>
    </row>
    <row r="24" spans="1:40" s="13" customFormat="1" ht="22.5">
      <c r="A24" s="126" t="s">
        <v>3019</v>
      </c>
      <c r="B24" s="198" t="s">
        <v>2360</v>
      </c>
      <c r="C24" s="127" t="s">
        <v>2768</v>
      </c>
      <c r="D24" s="128" t="s">
        <v>2765</v>
      </c>
      <c r="E24" s="128" t="s">
        <v>2769</v>
      </c>
      <c r="F24" s="128" t="s">
        <v>2769</v>
      </c>
      <c r="G24" s="128" t="s">
        <v>2771</v>
      </c>
      <c r="H24" s="128" t="s">
        <v>2772</v>
      </c>
      <c r="I24" s="128" t="s">
        <v>2774</v>
      </c>
      <c r="J24" s="129" t="s">
        <v>2770</v>
      </c>
      <c r="K24" s="160">
        <v>0</v>
      </c>
      <c r="L24" s="161">
        <v>260945.12</v>
      </c>
      <c r="M24" s="159">
        <f t="shared" si="0"/>
        <v>-260945.12</v>
      </c>
      <c r="N24" s="11"/>
      <c r="O24" s="11"/>
      <c r="P24" s="11"/>
      <c r="Q24" s="11"/>
      <c r="R24" s="11"/>
      <c r="S24" s="11"/>
      <c r="T24" s="11"/>
      <c r="U24" s="11"/>
      <c r="V24" s="11"/>
      <c r="W24" s="11"/>
      <c r="X24" s="11"/>
      <c r="Y24" s="11"/>
      <c r="Z24" s="11"/>
      <c r="AA24" s="11"/>
      <c r="AB24" s="11"/>
      <c r="AC24" s="11"/>
      <c r="AD24" s="11"/>
      <c r="AE24" s="11"/>
      <c r="AF24" s="11"/>
      <c r="AG24" s="11"/>
      <c r="AH24" s="12"/>
      <c r="AI24" s="12"/>
      <c r="AJ24" s="12"/>
      <c r="AK24" s="12"/>
      <c r="AL24" s="12"/>
      <c r="AM24" s="12"/>
      <c r="AN24" s="12"/>
    </row>
    <row r="25" spans="1:40" s="24" customFormat="1" ht="22.5">
      <c r="A25" s="126" t="s">
        <v>3019</v>
      </c>
      <c r="B25" s="198" t="s">
        <v>2360</v>
      </c>
      <c r="C25" s="127" t="s">
        <v>2768</v>
      </c>
      <c r="D25" s="128" t="s">
        <v>2765</v>
      </c>
      <c r="E25" s="128" t="s">
        <v>2769</v>
      </c>
      <c r="F25" s="128" t="s">
        <v>2769</v>
      </c>
      <c r="G25" s="128" t="s">
        <v>2771</v>
      </c>
      <c r="H25" s="128" t="s">
        <v>2772</v>
      </c>
      <c r="I25" s="128" t="s">
        <v>2775</v>
      </c>
      <c r="J25" s="129" t="s">
        <v>2770</v>
      </c>
      <c r="K25" s="160">
        <v>0</v>
      </c>
      <c r="L25" s="161">
        <v>218133.94</v>
      </c>
      <c r="M25" s="159">
        <f t="shared" si="0"/>
        <v>-218133.94</v>
      </c>
      <c r="N25" s="22"/>
      <c r="O25" s="22"/>
      <c r="P25" s="22"/>
      <c r="Q25" s="22"/>
      <c r="R25" s="22"/>
      <c r="S25" s="22"/>
      <c r="T25" s="22"/>
      <c r="U25" s="22"/>
      <c r="V25" s="22"/>
      <c r="W25" s="22"/>
      <c r="X25" s="22"/>
      <c r="Y25" s="22"/>
      <c r="Z25" s="22"/>
      <c r="AA25" s="22"/>
      <c r="AB25" s="22"/>
      <c r="AC25" s="22"/>
      <c r="AD25" s="22"/>
      <c r="AE25" s="22"/>
      <c r="AF25" s="22"/>
      <c r="AG25" s="22"/>
      <c r="AH25" s="23"/>
      <c r="AI25" s="23"/>
      <c r="AJ25" s="23"/>
      <c r="AK25" s="23"/>
      <c r="AL25" s="23"/>
      <c r="AM25" s="23"/>
      <c r="AN25" s="23"/>
    </row>
    <row r="26" spans="1:40" s="24" customFormat="1" ht="15.75">
      <c r="A26" s="36" t="s">
        <v>3020</v>
      </c>
      <c r="B26" s="197" t="s">
        <v>2360</v>
      </c>
      <c r="C26" s="37" t="s">
        <v>2768</v>
      </c>
      <c r="D26" s="38" t="s">
        <v>2765</v>
      </c>
      <c r="E26" s="38" t="s">
        <v>2769</v>
      </c>
      <c r="F26" s="38" t="s">
        <v>2772</v>
      </c>
      <c r="G26" s="38" t="s">
        <v>2764</v>
      </c>
      <c r="H26" s="38" t="s">
        <v>2769</v>
      </c>
      <c r="I26" s="38" t="s">
        <v>2767</v>
      </c>
      <c r="J26" s="39" t="s">
        <v>2770</v>
      </c>
      <c r="K26" s="162">
        <f>K27+K32+K36</f>
        <v>1307924379.6000001</v>
      </c>
      <c r="L26" s="162">
        <f>L27+L32+L36</f>
        <v>1768381905.77</v>
      </c>
      <c r="M26" s="246">
        <f t="shared" si="0"/>
        <v>-460457526.16999984</v>
      </c>
      <c r="N26" s="22"/>
      <c r="O26" s="22"/>
      <c r="P26" s="22"/>
      <c r="Q26" s="22"/>
      <c r="R26" s="22"/>
      <c r="S26" s="22"/>
      <c r="T26" s="22"/>
      <c r="U26" s="22"/>
      <c r="V26" s="22"/>
      <c r="W26" s="22"/>
      <c r="X26" s="22"/>
      <c r="Y26" s="22"/>
      <c r="Z26" s="22"/>
      <c r="AA26" s="22"/>
      <c r="AB26" s="22"/>
      <c r="AC26" s="22"/>
      <c r="AD26" s="22"/>
      <c r="AE26" s="22"/>
      <c r="AF26" s="22"/>
      <c r="AG26" s="22"/>
      <c r="AH26" s="23"/>
      <c r="AI26" s="23"/>
      <c r="AJ26" s="23"/>
      <c r="AK26" s="23"/>
      <c r="AL26" s="23"/>
      <c r="AM26" s="23"/>
      <c r="AN26" s="23"/>
    </row>
    <row r="27" spans="1:40" s="24" customFormat="1" ht="45">
      <c r="A27" s="36" t="s">
        <v>2702</v>
      </c>
      <c r="B27" s="197" t="s">
        <v>2360</v>
      </c>
      <c r="C27" s="37" t="s">
        <v>2768</v>
      </c>
      <c r="D27" s="38" t="s">
        <v>2765</v>
      </c>
      <c r="E27" s="38" t="s">
        <v>2769</v>
      </c>
      <c r="F27" s="38" t="s">
        <v>2772</v>
      </c>
      <c r="G27" s="38" t="s">
        <v>2360</v>
      </c>
      <c r="H27" s="38" t="s">
        <v>2769</v>
      </c>
      <c r="I27" s="38" t="s">
        <v>2767</v>
      </c>
      <c r="J27" s="39" t="s">
        <v>2770</v>
      </c>
      <c r="K27" s="162">
        <v>1304300442.14</v>
      </c>
      <c r="L27" s="162">
        <f>SUM(L28:L31)</f>
        <v>1765326356.78</v>
      </c>
      <c r="M27" s="246">
        <f t="shared" si="0"/>
        <v>-461025914.63999987</v>
      </c>
      <c r="N27" s="22"/>
      <c r="O27" s="22"/>
      <c r="P27" s="22"/>
      <c r="Q27" s="22"/>
      <c r="R27" s="22"/>
      <c r="S27" s="22"/>
      <c r="T27" s="22"/>
      <c r="U27" s="22"/>
      <c r="V27" s="22"/>
      <c r="W27" s="22"/>
      <c r="X27" s="22"/>
      <c r="Y27" s="22"/>
      <c r="Z27" s="22"/>
      <c r="AA27" s="22"/>
      <c r="AB27" s="22"/>
      <c r="AC27" s="22"/>
      <c r="AD27" s="22"/>
      <c r="AE27" s="22"/>
      <c r="AF27" s="22"/>
      <c r="AG27" s="22"/>
      <c r="AH27" s="23"/>
      <c r="AI27" s="23"/>
      <c r="AJ27" s="23"/>
      <c r="AK27" s="23"/>
      <c r="AL27" s="23"/>
      <c r="AM27" s="23"/>
      <c r="AN27" s="23"/>
    </row>
    <row r="28" spans="1:40" s="24" customFormat="1" ht="45">
      <c r="A28" s="126" t="s">
        <v>2702</v>
      </c>
      <c r="B28" s="198" t="s">
        <v>2360</v>
      </c>
      <c r="C28" s="127" t="s">
        <v>2768</v>
      </c>
      <c r="D28" s="128" t="s">
        <v>2765</v>
      </c>
      <c r="E28" s="128" t="s">
        <v>2769</v>
      </c>
      <c r="F28" s="128" t="s">
        <v>2772</v>
      </c>
      <c r="G28" s="128" t="s">
        <v>2360</v>
      </c>
      <c r="H28" s="128" t="s">
        <v>2769</v>
      </c>
      <c r="I28" s="128" t="s">
        <v>2773</v>
      </c>
      <c r="J28" s="129" t="s">
        <v>2770</v>
      </c>
      <c r="K28" s="160">
        <v>0</v>
      </c>
      <c r="L28" s="161">
        <v>1765238186.32</v>
      </c>
      <c r="M28" s="159">
        <f t="shared" si="0"/>
        <v>-1765238186.32</v>
      </c>
      <c r="N28" s="22"/>
      <c r="O28" s="22"/>
      <c r="P28" s="22"/>
      <c r="Q28" s="22"/>
      <c r="R28" s="22"/>
      <c r="S28" s="22"/>
      <c r="T28" s="22"/>
      <c r="U28" s="22"/>
      <c r="V28" s="22"/>
      <c r="W28" s="22"/>
      <c r="X28" s="22"/>
      <c r="Y28" s="22"/>
      <c r="Z28" s="22"/>
      <c r="AA28" s="22"/>
      <c r="AB28" s="22"/>
      <c r="AC28" s="22"/>
      <c r="AD28" s="22"/>
      <c r="AE28" s="22"/>
      <c r="AF28" s="22"/>
      <c r="AG28" s="22"/>
      <c r="AH28" s="23"/>
      <c r="AI28" s="23"/>
      <c r="AJ28" s="23"/>
      <c r="AK28" s="23"/>
      <c r="AL28" s="23"/>
      <c r="AM28" s="23"/>
      <c r="AN28" s="23"/>
    </row>
    <row r="29" spans="1:40" s="24" customFormat="1" ht="45">
      <c r="A29" s="126" t="s">
        <v>2702</v>
      </c>
      <c r="B29" s="198" t="s">
        <v>2360</v>
      </c>
      <c r="C29" s="127" t="s">
        <v>2768</v>
      </c>
      <c r="D29" s="128" t="s">
        <v>2765</v>
      </c>
      <c r="E29" s="128" t="s">
        <v>2769</v>
      </c>
      <c r="F29" s="128" t="s">
        <v>2772</v>
      </c>
      <c r="G29" s="128" t="s">
        <v>2360</v>
      </c>
      <c r="H29" s="128" t="s">
        <v>2769</v>
      </c>
      <c r="I29" s="128" t="s">
        <v>2774</v>
      </c>
      <c r="J29" s="129" t="s">
        <v>2770</v>
      </c>
      <c r="K29" s="160">
        <v>0</v>
      </c>
      <c r="L29" s="161">
        <v>16699.63</v>
      </c>
      <c r="M29" s="159">
        <f t="shared" si="0"/>
        <v>-16699.63</v>
      </c>
      <c r="N29" s="22"/>
      <c r="O29" s="22"/>
      <c r="P29" s="22"/>
      <c r="Q29" s="22"/>
      <c r="R29" s="22"/>
      <c r="S29" s="22"/>
      <c r="T29" s="22"/>
      <c r="U29" s="22"/>
      <c r="V29" s="22"/>
      <c r="W29" s="22"/>
      <c r="X29" s="22"/>
      <c r="Y29" s="22"/>
      <c r="Z29" s="22"/>
      <c r="AA29" s="22"/>
      <c r="AB29" s="22"/>
      <c r="AC29" s="22"/>
      <c r="AD29" s="22"/>
      <c r="AE29" s="22"/>
      <c r="AF29" s="22"/>
      <c r="AG29" s="22"/>
      <c r="AH29" s="23"/>
      <c r="AI29" s="23"/>
      <c r="AJ29" s="23"/>
      <c r="AK29" s="23"/>
      <c r="AL29" s="23"/>
      <c r="AM29" s="23"/>
      <c r="AN29" s="23"/>
    </row>
    <row r="30" spans="1:40" s="24" customFormat="1" ht="45">
      <c r="A30" s="126" t="s">
        <v>2702</v>
      </c>
      <c r="B30" s="198" t="s">
        <v>2360</v>
      </c>
      <c r="C30" s="127" t="s">
        <v>2768</v>
      </c>
      <c r="D30" s="128" t="s">
        <v>2765</v>
      </c>
      <c r="E30" s="128" t="s">
        <v>2769</v>
      </c>
      <c r="F30" s="128" t="s">
        <v>2772</v>
      </c>
      <c r="G30" s="128" t="s">
        <v>2360</v>
      </c>
      <c r="H30" s="128" t="s">
        <v>2769</v>
      </c>
      <c r="I30" s="128" t="s">
        <v>2775</v>
      </c>
      <c r="J30" s="129" t="s">
        <v>2770</v>
      </c>
      <c r="K30" s="160">
        <v>0</v>
      </c>
      <c r="L30" s="161">
        <v>131880.96</v>
      </c>
      <c r="M30" s="159">
        <f t="shared" si="0"/>
        <v>-131880.96</v>
      </c>
      <c r="N30" s="22"/>
      <c r="O30" s="22"/>
      <c r="P30" s="22"/>
      <c r="Q30" s="22"/>
      <c r="R30" s="22"/>
      <c r="S30" s="22"/>
      <c r="T30" s="22"/>
      <c r="U30" s="22"/>
      <c r="V30" s="22"/>
      <c r="W30" s="22"/>
      <c r="X30" s="22"/>
      <c r="Y30" s="22"/>
      <c r="Z30" s="22"/>
      <c r="AA30" s="22"/>
      <c r="AB30" s="22"/>
      <c r="AC30" s="22"/>
      <c r="AD30" s="22"/>
      <c r="AE30" s="22"/>
      <c r="AF30" s="22"/>
      <c r="AG30" s="22"/>
      <c r="AH30" s="23"/>
      <c r="AI30" s="23"/>
      <c r="AJ30" s="23"/>
      <c r="AK30" s="23"/>
      <c r="AL30" s="23"/>
      <c r="AM30" s="23"/>
      <c r="AN30" s="23"/>
    </row>
    <row r="31" spans="1:40" s="24" customFormat="1" ht="45">
      <c r="A31" s="126" t="s">
        <v>2702</v>
      </c>
      <c r="B31" s="198" t="s">
        <v>2360</v>
      </c>
      <c r="C31" s="127" t="s">
        <v>2768</v>
      </c>
      <c r="D31" s="128" t="s">
        <v>2765</v>
      </c>
      <c r="E31" s="128" t="s">
        <v>2769</v>
      </c>
      <c r="F31" s="128" t="s">
        <v>2772</v>
      </c>
      <c r="G31" s="128" t="s">
        <v>2360</v>
      </c>
      <c r="H31" s="128" t="s">
        <v>2769</v>
      </c>
      <c r="I31" s="128" t="s">
        <v>2703</v>
      </c>
      <c r="J31" s="129" t="s">
        <v>2770</v>
      </c>
      <c r="K31" s="160">
        <v>0</v>
      </c>
      <c r="L31" s="161">
        <v>-60410.13</v>
      </c>
      <c r="M31" s="159">
        <f t="shared" si="0"/>
        <v>60410.13</v>
      </c>
      <c r="N31" s="22"/>
      <c r="O31" s="22"/>
      <c r="P31" s="22"/>
      <c r="Q31" s="22"/>
      <c r="R31" s="22"/>
      <c r="S31" s="22"/>
      <c r="T31" s="22"/>
      <c r="U31" s="22"/>
      <c r="V31" s="22"/>
      <c r="W31" s="22"/>
      <c r="X31" s="22"/>
      <c r="Y31" s="22"/>
      <c r="Z31" s="22"/>
      <c r="AA31" s="22"/>
      <c r="AB31" s="22"/>
      <c r="AC31" s="22"/>
      <c r="AD31" s="22"/>
      <c r="AE31" s="22"/>
      <c r="AF31" s="22"/>
      <c r="AG31" s="22"/>
      <c r="AH31" s="23"/>
      <c r="AI31" s="23"/>
      <c r="AJ31" s="23"/>
      <c r="AK31" s="23"/>
      <c r="AL31" s="23"/>
      <c r="AM31" s="23"/>
      <c r="AN31" s="23"/>
    </row>
    <row r="32" spans="1:40" s="13" customFormat="1" ht="67.5">
      <c r="A32" s="36" t="s">
        <v>3021</v>
      </c>
      <c r="B32" s="197" t="s">
        <v>2360</v>
      </c>
      <c r="C32" s="37" t="s">
        <v>2768</v>
      </c>
      <c r="D32" s="38" t="s">
        <v>2765</v>
      </c>
      <c r="E32" s="38" t="s">
        <v>2769</v>
      </c>
      <c r="F32" s="38" t="s">
        <v>2772</v>
      </c>
      <c r="G32" s="38" t="s">
        <v>2704</v>
      </c>
      <c r="H32" s="38" t="s">
        <v>2769</v>
      </c>
      <c r="I32" s="38" t="s">
        <v>2767</v>
      </c>
      <c r="J32" s="39" t="s">
        <v>2770</v>
      </c>
      <c r="K32" s="162">
        <v>1524220</v>
      </c>
      <c r="L32" s="162">
        <f>SUM(L33:L35)</f>
        <v>1058169.1600000001</v>
      </c>
      <c r="M32" s="246">
        <f t="shared" si="0"/>
        <v>466050.83999999985</v>
      </c>
      <c r="N32" s="11"/>
      <c r="O32" s="11"/>
      <c r="P32" s="11"/>
      <c r="Q32" s="11"/>
      <c r="R32" s="11"/>
      <c r="S32" s="11"/>
      <c r="T32" s="11"/>
      <c r="U32" s="11"/>
      <c r="V32" s="11"/>
      <c r="W32" s="11"/>
      <c r="X32" s="11"/>
      <c r="Y32" s="11"/>
      <c r="Z32" s="11"/>
      <c r="AA32" s="11"/>
      <c r="AB32" s="11"/>
      <c r="AC32" s="11"/>
      <c r="AD32" s="11"/>
      <c r="AE32" s="11"/>
      <c r="AF32" s="11"/>
      <c r="AG32" s="11"/>
      <c r="AH32" s="12"/>
      <c r="AI32" s="12"/>
      <c r="AJ32" s="12"/>
      <c r="AK32" s="12"/>
      <c r="AL32" s="12"/>
      <c r="AM32" s="12"/>
      <c r="AN32" s="12"/>
    </row>
    <row r="33" spans="1:40" s="13" customFormat="1" ht="67.5">
      <c r="A33" s="126" t="s">
        <v>3021</v>
      </c>
      <c r="B33" s="198" t="s">
        <v>2360</v>
      </c>
      <c r="C33" s="127" t="s">
        <v>2768</v>
      </c>
      <c r="D33" s="128" t="s">
        <v>2765</v>
      </c>
      <c r="E33" s="128" t="s">
        <v>2769</v>
      </c>
      <c r="F33" s="128" t="s">
        <v>2772</v>
      </c>
      <c r="G33" s="128" t="s">
        <v>2704</v>
      </c>
      <c r="H33" s="128" t="s">
        <v>2769</v>
      </c>
      <c r="I33" s="128" t="s">
        <v>2773</v>
      </c>
      <c r="J33" s="129" t="s">
        <v>2770</v>
      </c>
      <c r="K33" s="160">
        <v>0</v>
      </c>
      <c r="L33" s="161">
        <v>981559.87</v>
      </c>
      <c r="M33" s="159">
        <f t="shared" si="0"/>
        <v>-981559.87</v>
      </c>
      <c r="N33" s="11"/>
      <c r="O33" s="11"/>
      <c r="P33" s="11"/>
      <c r="Q33" s="11"/>
      <c r="R33" s="11"/>
      <c r="S33" s="11"/>
      <c r="T33" s="11"/>
      <c r="U33" s="11"/>
      <c r="V33" s="11"/>
      <c r="W33" s="11"/>
      <c r="X33" s="11"/>
      <c r="Y33" s="11"/>
      <c r="Z33" s="11"/>
      <c r="AA33" s="11"/>
      <c r="AB33" s="11"/>
      <c r="AC33" s="11"/>
      <c r="AD33" s="11"/>
      <c r="AE33" s="11"/>
      <c r="AF33" s="11"/>
      <c r="AG33" s="11"/>
      <c r="AH33" s="12"/>
      <c r="AI33" s="12"/>
      <c r="AJ33" s="12"/>
      <c r="AK33" s="12"/>
      <c r="AL33" s="12"/>
      <c r="AM33" s="12"/>
      <c r="AN33" s="12"/>
    </row>
    <row r="34" spans="1:40" s="13" customFormat="1" ht="67.5">
      <c r="A34" s="126" t="s">
        <v>3021</v>
      </c>
      <c r="B34" s="198" t="s">
        <v>2360</v>
      </c>
      <c r="C34" s="127" t="s">
        <v>2768</v>
      </c>
      <c r="D34" s="128" t="s">
        <v>2765</v>
      </c>
      <c r="E34" s="128" t="s">
        <v>2769</v>
      </c>
      <c r="F34" s="128" t="s">
        <v>2772</v>
      </c>
      <c r="G34" s="128" t="s">
        <v>2704</v>
      </c>
      <c r="H34" s="128" t="s">
        <v>2769</v>
      </c>
      <c r="I34" s="128" t="s">
        <v>2774</v>
      </c>
      <c r="J34" s="129" t="s">
        <v>2770</v>
      </c>
      <c r="K34" s="160">
        <v>0</v>
      </c>
      <c r="L34" s="161">
        <v>57528.54</v>
      </c>
      <c r="M34" s="159">
        <f t="shared" si="0"/>
        <v>-57528.54</v>
      </c>
      <c r="N34" s="11"/>
      <c r="O34" s="11"/>
      <c r="P34" s="11"/>
      <c r="Q34" s="11"/>
      <c r="R34" s="11"/>
      <c r="S34" s="11"/>
      <c r="T34" s="11"/>
      <c r="U34" s="11"/>
      <c r="V34" s="11"/>
      <c r="W34" s="11"/>
      <c r="X34" s="11"/>
      <c r="Y34" s="11"/>
      <c r="Z34" s="11"/>
      <c r="AA34" s="11"/>
      <c r="AB34" s="11"/>
      <c r="AC34" s="11"/>
      <c r="AD34" s="11"/>
      <c r="AE34" s="11"/>
      <c r="AF34" s="11"/>
      <c r="AG34" s="11"/>
      <c r="AH34" s="12"/>
      <c r="AI34" s="12"/>
      <c r="AJ34" s="12"/>
      <c r="AK34" s="12"/>
      <c r="AL34" s="12"/>
      <c r="AM34" s="12"/>
      <c r="AN34" s="12"/>
    </row>
    <row r="35" spans="1:40" s="13" customFormat="1" ht="67.5">
      <c r="A35" s="126" t="s">
        <v>3021</v>
      </c>
      <c r="B35" s="198" t="s">
        <v>2360</v>
      </c>
      <c r="C35" s="127" t="s">
        <v>2768</v>
      </c>
      <c r="D35" s="128" t="s">
        <v>2765</v>
      </c>
      <c r="E35" s="128" t="s">
        <v>2769</v>
      </c>
      <c r="F35" s="128" t="s">
        <v>2772</v>
      </c>
      <c r="G35" s="128" t="s">
        <v>2704</v>
      </c>
      <c r="H35" s="128" t="s">
        <v>2769</v>
      </c>
      <c r="I35" s="128" t="s">
        <v>2775</v>
      </c>
      <c r="J35" s="129" t="s">
        <v>2770</v>
      </c>
      <c r="K35" s="160">
        <v>0</v>
      </c>
      <c r="L35" s="161">
        <v>19080.75</v>
      </c>
      <c r="M35" s="159">
        <f t="shared" si="0"/>
        <v>-19080.75</v>
      </c>
      <c r="N35" s="11"/>
      <c r="O35" s="11"/>
      <c r="P35" s="11"/>
      <c r="Q35" s="11"/>
      <c r="R35" s="11"/>
      <c r="S35" s="11"/>
      <c r="T35" s="11"/>
      <c r="U35" s="11"/>
      <c r="V35" s="11"/>
      <c r="W35" s="11"/>
      <c r="X35" s="11"/>
      <c r="Y35" s="11"/>
      <c r="Z35" s="11"/>
      <c r="AA35" s="11"/>
      <c r="AB35" s="11"/>
      <c r="AC35" s="11"/>
      <c r="AD35" s="11"/>
      <c r="AE35" s="11"/>
      <c r="AF35" s="11"/>
      <c r="AG35" s="11"/>
      <c r="AH35" s="12"/>
      <c r="AI35" s="12"/>
      <c r="AJ35" s="12"/>
      <c r="AK35" s="12"/>
      <c r="AL35" s="12"/>
      <c r="AM35" s="12"/>
      <c r="AN35" s="12"/>
    </row>
    <row r="36" spans="1:40" s="24" customFormat="1" ht="33.75">
      <c r="A36" s="36" t="s">
        <v>3088</v>
      </c>
      <c r="B36" s="197" t="s">
        <v>2360</v>
      </c>
      <c r="C36" s="37" t="s">
        <v>2768</v>
      </c>
      <c r="D36" s="38" t="s">
        <v>2765</v>
      </c>
      <c r="E36" s="38" t="s">
        <v>2769</v>
      </c>
      <c r="F36" s="38" t="s">
        <v>2772</v>
      </c>
      <c r="G36" s="38" t="s">
        <v>1825</v>
      </c>
      <c r="H36" s="38" t="s">
        <v>2769</v>
      </c>
      <c r="I36" s="38" t="s">
        <v>2767</v>
      </c>
      <c r="J36" s="39" t="s">
        <v>2770</v>
      </c>
      <c r="K36" s="162">
        <v>2099717.46</v>
      </c>
      <c r="L36" s="162">
        <f>SUM(L37:L39)</f>
        <v>1997379.8299999998</v>
      </c>
      <c r="M36" s="246">
        <f t="shared" si="0"/>
        <v>102337.63000000012</v>
      </c>
      <c r="N36" s="22"/>
      <c r="O36" s="22"/>
      <c r="P36" s="22"/>
      <c r="Q36" s="22"/>
      <c r="R36" s="22"/>
      <c r="S36" s="22"/>
      <c r="T36" s="22"/>
      <c r="U36" s="22"/>
      <c r="V36" s="22"/>
      <c r="W36" s="22"/>
      <c r="X36" s="22"/>
      <c r="Y36" s="22"/>
      <c r="Z36" s="22"/>
      <c r="AA36" s="22"/>
      <c r="AB36" s="22"/>
      <c r="AC36" s="22"/>
      <c r="AD36" s="22"/>
      <c r="AE36" s="22"/>
      <c r="AF36" s="22"/>
      <c r="AG36" s="22"/>
      <c r="AH36" s="23"/>
      <c r="AI36" s="23"/>
      <c r="AJ36" s="23"/>
      <c r="AK36" s="23"/>
      <c r="AL36" s="23"/>
      <c r="AM36" s="23"/>
      <c r="AN36" s="23"/>
    </row>
    <row r="37" spans="1:40" s="24" customFormat="1" ht="22.5">
      <c r="A37" s="126" t="s">
        <v>1826</v>
      </c>
      <c r="B37" s="198" t="s">
        <v>2360</v>
      </c>
      <c r="C37" s="127" t="s">
        <v>2768</v>
      </c>
      <c r="D37" s="128" t="s">
        <v>2765</v>
      </c>
      <c r="E37" s="128" t="s">
        <v>2769</v>
      </c>
      <c r="F37" s="128" t="s">
        <v>2772</v>
      </c>
      <c r="G37" s="128" t="s">
        <v>1825</v>
      </c>
      <c r="H37" s="128" t="s">
        <v>2769</v>
      </c>
      <c r="I37" s="128" t="s">
        <v>2773</v>
      </c>
      <c r="J37" s="129" t="s">
        <v>2770</v>
      </c>
      <c r="K37" s="160">
        <v>0</v>
      </c>
      <c r="L37" s="161">
        <v>1899356.97</v>
      </c>
      <c r="M37" s="159">
        <f t="shared" si="0"/>
        <v>-1899356.97</v>
      </c>
      <c r="N37" s="22"/>
      <c r="O37" s="22"/>
      <c r="P37" s="22"/>
      <c r="Q37" s="22"/>
      <c r="R37" s="22"/>
      <c r="S37" s="22"/>
      <c r="T37" s="22"/>
      <c r="U37" s="22"/>
      <c r="V37" s="22"/>
      <c r="W37" s="22"/>
      <c r="X37" s="22"/>
      <c r="Y37" s="22"/>
      <c r="Z37" s="22"/>
      <c r="AA37" s="22"/>
      <c r="AB37" s="22"/>
      <c r="AC37" s="22"/>
      <c r="AD37" s="22"/>
      <c r="AE37" s="22"/>
      <c r="AF37" s="22"/>
      <c r="AG37" s="22"/>
      <c r="AH37" s="23"/>
      <c r="AI37" s="23"/>
      <c r="AJ37" s="23"/>
      <c r="AK37" s="23"/>
      <c r="AL37" s="23"/>
      <c r="AM37" s="23"/>
      <c r="AN37" s="23"/>
    </row>
    <row r="38" spans="1:40" s="13" customFormat="1" ht="22.5">
      <c r="A38" s="126" t="s">
        <v>1826</v>
      </c>
      <c r="B38" s="198" t="s">
        <v>2360</v>
      </c>
      <c r="C38" s="127" t="s">
        <v>2768</v>
      </c>
      <c r="D38" s="128" t="s">
        <v>2765</v>
      </c>
      <c r="E38" s="128" t="s">
        <v>2769</v>
      </c>
      <c r="F38" s="128" t="s">
        <v>2772</v>
      </c>
      <c r="G38" s="128" t="s">
        <v>1825</v>
      </c>
      <c r="H38" s="128" t="s">
        <v>2769</v>
      </c>
      <c r="I38" s="128" t="s">
        <v>2774</v>
      </c>
      <c r="J38" s="129" t="s">
        <v>2770</v>
      </c>
      <c r="K38" s="160">
        <v>0</v>
      </c>
      <c r="L38" s="161">
        <v>24378.13</v>
      </c>
      <c r="M38" s="159">
        <f t="shared" si="0"/>
        <v>-24378.13</v>
      </c>
      <c r="N38" s="11"/>
      <c r="O38" s="11"/>
      <c r="P38" s="11"/>
      <c r="Q38" s="11"/>
      <c r="R38" s="11"/>
      <c r="S38" s="11"/>
      <c r="T38" s="11"/>
      <c r="U38" s="11"/>
      <c r="V38" s="11"/>
      <c r="W38" s="11"/>
      <c r="X38" s="11"/>
      <c r="Y38" s="11"/>
      <c r="Z38" s="11"/>
      <c r="AA38" s="11"/>
      <c r="AB38" s="11"/>
      <c r="AC38" s="11"/>
      <c r="AD38" s="11"/>
      <c r="AE38" s="11"/>
      <c r="AF38" s="11"/>
      <c r="AG38" s="11"/>
      <c r="AH38" s="12"/>
      <c r="AI38" s="12"/>
      <c r="AJ38" s="12"/>
      <c r="AK38" s="12"/>
      <c r="AL38" s="12"/>
      <c r="AM38" s="12"/>
      <c r="AN38" s="12"/>
    </row>
    <row r="39" spans="1:40" s="13" customFormat="1" ht="22.5">
      <c r="A39" s="126" t="s">
        <v>1826</v>
      </c>
      <c r="B39" s="198" t="s">
        <v>2360</v>
      </c>
      <c r="C39" s="127" t="s">
        <v>2768</v>
      </c>
      <c r="D39" s="128" t="s">
        <v>2765</v>
      </c>
      <c r="E39" s="128" t="s">
        <v>2769</v>
      </c>
      <c r="F39" s="128" t="s">
        <v>2772</v>
      </c>
      <c r="G39" s="128" t="s">
        <v>1825</v>
      </c>
      <c r="H39" s="128" t="s">
        <v>2769</v>
      </c>
      <c r="I39" s="128" t="s">
        <v>2775</v>
      </c>
      <c r="J39" s="129" t="s">
        <v>2770</v>
      </c>
      <c r="K39" s="160">
        <v>0</v>
      </c>
      <c r="L39" s="161">
        <v>73644.73</v>
      </c>
      <c r="M39" s="159">
        <f t="shared" si="0"/>
        <v>-73644.73</v>
      </c>
      <c r="N39" s="11"/>
      <c r="O39" s="11"/>
      <c r="P39" s="11"/>
      <c r="Q39" s="11"/>
      <c r="R39" s="11"/>
      <c r="S39" s="11"/>
      <c r="T39" s="11"/>
      <c r="U39" s="11"/>
      <c r="V39" s="11"/>
      <c r="W39" s="11"/>
      <c r="X39" s="11"/>
      <c r="Y39" s="11"/>
      <c r="Z39" s="11"/>
      <c r="AA39" s="11"/>
      <c r="AB39" s="11"/>
      <c r="AC39" s="11"/>
      <c r="AD39" s="11"/>
      <c r="AE39" s="11"/>
      <c r="AF39" s="11"/>
      <c r="AG39" s="11"/>
      <c r="AH39" s="12"/>
      <c r="AI39" s="12"/>
      <c r="AJ39" s="12"/>
      <c r="AK39" s="12"/>
      <c r="AL39" s="12"/>
      <c r="AM39" s="12"/>
      <c r="AN39" s="12"/>
    </row>
    <row r="40" spans="1:40" s="13" customFormat="1" ht="22.5">
      <c r="A40" s="36" t="s">
        <v>1482</v>
      </c>
      <c r="B40" s="197" t="s">
        <v>2360</v>
      </c>
      <c r="C40" s="37">
        <v>100</v>
      </c>
      <c r="D40" s="38" t="s">
        <v>2765</v>
      </c>
      <c r="E40" s="38" t="s">
        <v>1473</v>
      </c>
      <c r="F40" s="38" t="s">
        <v>2766</v>
      </c>
      <c r="G40" s="38" t="s">
        <v>2764</v>
      </c>
      <c r="H40" s="38" t="s">
        <v>2766</v>
      </c>
      <c r="I40" s="38" t="s">
        <v>2767</v>
      </c>
      <c r="J40" s="39" t="s">
        <v>2764</v>
      </c>
      <c r="K40" s="162">
        <f>K41</f>
        <v>8591018.36</v>
      </c>
      <c r="L40" s="162">
        <f>L41</f>
        <v>8414934.35</v>
      </c>
      <c r="M40" s="246">
        <f t="shared" si="0"/>
        <v>176084.00999999978</v>
      </c>
      <c r="N40" s="11"/>
      <c r="O40" s="11"/>
      <c r="P40" s="11"/>
      <c r="Q40" s="11"/>
      <c r="R40" s="11"/>
      <c r="S40" s="11"/>
      <c r="T40" s="11"/>
      <c r="U40" s="11"/>
      <c r="V40" s="11"/>
      <c r="W40" s="11"/>
      <c r="X40" s="11"/>
      <c r="Y40" s="11"/>
      <c r="Z40" s="11"/>
      <c r="AA40" s="11"/>
      <c r="AB40" s="11"/>
      <c r="AC40" s="11"/>
      <c r="AD40" s="11"/>
      <c r="AE40" s="11"/>
      <c r="AF40" s="11"/>
      <c r="AG40" s="11"/>
      <c r="AH40" s="12"/>
      <c r="AI40" s="12"/>
      <c r="AJ40" s="12"/>
      <c r="AK40" s="12"/>
      <c r="AL40" s="12"/>
      <c r="AM40" s="12"/>
      <c r="AN40" s="12"/>
    </row>
    <row r="41" spans="1:40" s="13" customFormat="1" ht="22.5">
      <c r="A41" s="36" t="s">
        <v>1483</v>
      </c>
      <c r="B41" s="197" t="s">
        <v>2360</v>
      </c>
      <c r="C41" s="37">
        <v>100</v>
      </c>
      <c r="D41" s="38" t="s">
        <v>2765</v>
      </c>
      <c r="E41" s="38" t="s">
        <v>1473</v>
      </c>
      <c r="F41" s="38" t="s">
        <v>2772</v>
      </c>
      <c r="G41" s="38" t="s">
        <v>2764</v>
      </c>
      <c r="H41" s="38" t="s">
        <v>2769</v>
      </c>
      <c r="I41" s="38" t="s">
        <v>2767</v>
      </c>
      <c r="J41" s="39" t="s">
        <v>2770</v>
      </c>
      <c r="K41" s="162">
        <f>SUM(K42:K45)</f>
        <v>8591018.36</v>
      </c>
      <c r="L41" s="162">
        <f>SUM(L42:L45)</f>
        <v>8414934.35</v>
      </c>
      <c r="M41" s="159">
        <f t="shared" si="0"/>
        <v>176084.00999999978</v>
      </c>
      <c r="N41" s="11"/>
      <c r="O41" s="11"/>
      <c r="P41" s="11"/>
      <c r="Q41" s="11"/>
      <c r="R41" s="11"/>
      <c r="S41" s="11"/>
      <c r="T41" s="11"/>
      <c r="U41" s="11"/>
      <c r="V41" s="11"/>
      <c r="W41" s="11"/>
      <c r="X41" s="11"/>
      <c r="Y41" s="11"/>
      <c r="Z41" s="11"/>
      <c r="AA41" s="11"/>
      <c r="AB41" s="11"/>
      <c r="AC41" s="11"/>
      <c r="AD41" s="11"/>
      <c r="AE41" s="11"/>
      <c r="AF41" s="11"/>
      <c r="AG41" s="11"/>
      <c r="AH41" s="12"/>
      <c r="AI41" s="12"/>
      <c r="AJ41" s="12"/>
      <c r="AK41" s="12"/>
      <c r="AL41" s="12"/>
      <c r="AM41" s="12"/>
      <c r="AN41" s="12"/>
    </row>
    <row r="42" spans="1:40" s="13" customFormat="1" ht="45">
      <c r="A42" s="130" t="s">
        <v>2689</v>
      </c>
      <c r="B42" s="198" t="s">
        <v>2360</v>
      </c>
      <c r="C42" s="127">
        <v>100</v>
      </c>
      <c r="D42" s="128" t="s">
        <v>2765</v>
      </c>
      <c r="E42" s="128" t="s">
        <v>1473</v>
      </c>
      <c r="F42" s="128" t="s">
        <v>2772</v>
      </c>
      <c r="G42" s="128" t="s">
        <v>1484</v>
      </c>
      <c r="H42" s="128" t="s">
        <v>2769</v>
      </c>
      <c r="I42" s="128" t="s">
        <v>2767</v>
      </c>
      <c r="J42" s="129" t="s">
        <v>2770</v>
      </c>
      <c r="K42" s="160">
        <v>3154700</v>
      </c>
      <c r="L42" s="161">
        <v>3175940.38</v>
      </c>
      <c r="M42" s="159">
        <f t="shared" si="0"/>
        <v>-21240.37999999989</v>
      </c>
      <c r="N42" s="11"/>
      <c r="O42" s="11"/>
      <c r="P42" s="11"/>
      <c r="Q42" s="11"/>
      <c r="R42" s="11"/>
      <c r="S42" s="11"/>
      <c r="T42" s="11"/>
      <c r="U42" s="11"/>
      <c r="V42" s="11"/>
      <c r="W42" s="11"/>
      <c r="X42" s="11"/>
      <c r="Y42" s="11"/>
      <c r="Z42" s="11"/>
      <c r="AA42" s="11"/>
      <c r="AB42" s="11"/>
      <c r="AC42" s="11"/>
      <c r="AD42" s="11"/>
      <c r="AE42" s="11"/>
      <c r="AF42" s="11"/>
      <c r="AG42" s="11"/>
      <c r="AH42" s="12"/>
      <c r="AI42" s="12"/>
      <c r="AJ42" s="12"/>
      <c r="AK42" s="12"/>
      <c r="AL42" s="12"/>
      <c r="AM42" s="12"/>
      <c r="AN42" s="12"/>
    </row>
    <row r="43" spans="1:40" s="13" customFormat="1" ht="45">
      <c r="A43" s="130" t="s">
        <v>2690</v>
      </c>
      <c r="B43" s="198" t="s">
        <v>2360</v>
      </c>
      <c r="C43" s="127">
        <v>100</v>
      </c>
      <c r="D43" s="128" t="s">
        <v>2765</v>
      </c>
      <c r="E43" s="128" t="s">
        <v>1473</v>
      </c>
      <c r="F43" s="128" t="s">
        <v>2772</v>
      </c>
      <c r="G43" s="128" t="s">
        <v>2848</v>
      </c>
      <c r="H43" s="128" t="s">
        <v>2769</v>
      </c>
      <c r="I43" s="128" t="s">
        <v>2767</v>
      </c>
      <c r="J43" s="129" t="s">
        <v>2770</v>
      </c>
      <c r="K43" s="160">
        <v>86200</v>
      </c>
      <c r="L43" s="161">
        <v>71538.69</v>
      </c>
      <c r="M43" s="159">
        <f t="shared" si="0"/>
        <v>14661.309999999998</v>
      </c>
      <c r="N43" s="11"/>
      <c r="O43" s="11"/>
      <c r="P43" s="11"/>
      <c r="Q43" s="11"/>
      <c r="R43" s="11"/>
      <c r="S43" s="11"/>
      <c r="T43" s="11"/>
      <c r="U43" s="11"/>
      <c r="V43" s="11"/>
      <c r="W43" s="11"/>
      <c r="X43" s="11"/>
      <c r="Y43" s="11"/>
      <c r="Z43" s="11"/>
      <c r="AA43" s="11"/>
      <c r="AB43" s="11"/>
      <c r="AC43" s="11"/>
      <c r="AD43" s="11"/>
      <c r="AE43" s="11"/>
      <c r="AF43" s="11"/>
      <c r="AG43" s="11"/>
      <c r="AH43" s="12"/>
      <c r="AI43" s="12"/>
      <c r="AJ43" s="12"/>
      <c r="AK43" s="12"/>
      <c r="AL43" s="12"/>
      <c r="AM43" s="12"/>
      <c r="AN43" s="12"/>
    </row>
    <row r="44" spans="1:40" s="13" customFormat="1" ht="45">
      <c r="A44" s="130" t="s">
        <v>3042</v>
      </c>
      <c r="B44" s="198" t="s">
        <v>2360</v>
      </c>
      <c r="C44" s="127">
        <v>100</v>
      </c>
      <c r="D44" s="128" t="s">
        <v>2765</v>
      </c>
      <c r="E44" s="128" t="s">
        <v>1473</v>
      </c>
      <c r="F44" s="128" t="s">
        <v>2772</v>
      </c>
      <c r="G44" s="128" t="s">
        <v>1770</v>
      </c>
      <c r="H44" s="128" t="s">
        <v>2769</v>
      </c>
      <c r="I44" s="128" t="s">
        <v>2767</v>
      </c>
      <c r="J44" s="129" t="s">
        <v>2770</v>
      </c>
      <c r="K44" s="160">
        <v>5252118.36</v>
      </c>
      <c r="L44" s="161">
        <v>5440751.68</v>
      </c>
      <c r="M44" s="159">
        <f t="shared" si="0"/>
        <v>-188633.31999999937</v>
      </c>
      <c r="N44" s="11"/>
      <c r="O44" s="11"/>
      <c r="P44" s="11"/>
      <c r="Q44" s="11"/>
      <c r="R44" s="11"/>
      <c r="S44" s="11"/>
      <c r="T44" s="11"/>
      <c r="U44" s="11"/>
      <c r="V44" s="11"/>
      <c r="W44" s="11"/>
      <c r="X44" s="11"/>
      <c r="Y44" s="11"/>
      <c r="Z44" s="11"/>
      <c r="AA44" s="11"/>
      <c r="AB44" s="11"/>
      <c r="AC44" s="11"/>
      <c r="AD44" s="11"/>
      <c r="AE44" s="11"/>
      <c r="AF44" s="11"/>
      <c r="AG44" s="11"/>
      <c r="AH44" s="12"/>
      <c r="AI44" s="12"/>
      <c r="AJ44" s="12"/>
      <c r="AK44" s="12"/>
      <c r="AL44" s="12"/>
      <c r="AM44" s="12"/>
      <c r="AN44" s="12"/>
    </row>
    <row r="45" spans="1:40" s="13" customFormat="1" ht="45">
      <c r="A45" s="130" t="s">
        <v>3043</v>
      </c>
      <c r="B45" s="198" t="s">
        <v>2360</v>
      </c>
      <c r="C45" s="127">
        <v>100</v>
      </c>
      <c r="D45" s="128" t="s">
        <v>2765</v>
      </c>
      <c r="E45" s="128" t="s">
        <v>1473</v>
      </c>
      <c r="F45" s="128" t="s">
        <v>2772</v>
      </c>
      <c r="G45" s="128" t="s">
        <v>1790</v>
      </c>
      <c r="H45" s="128" t="s">
        <v>2769</v>
      </c>
      <c r="I45" s="128" t="s">
        <v>2767</v>
      </c>
      <c r="J45" s="129" t="s">
        <v>2770</v>
      </c>
      <c r="K45" s="163">
        <v>98000</v>
      </c>
      <c r="L45" s="160">
        <v>-273296.4</v>
      </c>
      <c r="M45" s="159">
        <f t="shared" si="0"/>
        <v>371296.4</v>
      </c>
      <c r="N45" s="11"/>
      <c r="O45" s="11"/>
      <c r="P45" s="11"/>
      <c r="Q45" s="11"/>
      <c r="R45" s="11"/>
      <c r="S45" s="11"/>
      <c r="T45" s="11"/>
      <c r="U45" s="11"/>
      <c r="V45" s="11"/>
      <c r="W45" s="11"/>
      <c r="X45" s="11"/>
      <c r="Y45" s="11"/>
      <c r="Z45" s="11"/>
      <c r="AA45" s="11"/>
      <c r="AB45" s="11"/>
      <c r="AC45" s="11"/>
      <c r="AD45" s="11"/>
      <c r="AE45" s="11"/>
      <c r="AF45" s="11"/>
      <c r="AG45" s="11"/>
      <c r="AH45" s="12"/>
      <c r="AI45" s="12"/>
      <c r="AJ45" s="12"/>
      <c r="AK45" s="12"/>
      <c r="AL45" s="12"/>
      <c r="AM45" s="12"/>
      <c r="AN45" s="12"/>
    </row>
    <row r="46" spans="1:40" s="13" customFormat="1" ht="15">
      <c r="A46" s="36" t="s">
        <v>3022</v>
      </c>
      <c r="B46" s="197" t="s">
        <v>2360</v>
      </c>
      <c r="C46" s="37" t="s">
        <v>2768</v>
      </c>
      <c r="D46" s="38" t="s">
        <v>2765</v>
      </c>
      <c r="E46" s="38" t="s">
        <v>1472</v>
      </c>
      <c r="F46" s="38" t="s">
        <v>2766</v>
      </c>
      <c r="G46" s="38" t="s">
        <v>2764</v>
      </c>
      <c r="H46" s="38" t="s">
        <v>2766</v>
      </c>
      <c r="I46" s="38" t="s">
        <v>2767</v>
      </c>
      <c r="J46" s="39" t="s">
        <v>2764</v>
      </c>
      <c r="K46" s="162">
        <f>K47+K57+K61</f>
        <v>29284484</v>
      </c>
      <c r="L46" s="162">
        <f>L47+L57+L61</f>
        <v>28867571.429999996</v>
      </c>
      <c r="M46" s="159">
        <f t="shared" si="0"/>
        <v>416912.570000004</v>
      </c>
      <c r="N46" s="11"/>
      <c r="O46" s="11"/>
      <c r="P46" s="11"/>
      <c r="Q46" s="11"/>
      <c r="R46" s="11"/>
      <c r="S46" s="11"/>
      <c r="T46" s="11"/>
      <c r="U46" s="11"/>
      <c r="V46" s="11"/>
      <c r="W46" s="11"/>
      <c r="X46" s="11"/>
      <c r="Y46" s="11"/>
      <c r="Z46" s="11"/>
      <c r="AA46" s="11"/>
      <c r="AB46" s="11"/>
      <c r="AC46" s="11"/>
      <c r="AD46" s="11"/>
      <c r="AE46" s="11"/>
      <c r="AF46" s="11"/>
      <c r="AG46" s="11"/>
      <c r="AH46" s="12"/>
      <c r="AI46" s="12"/>
      <c r="AJ46" s="12"/>
      <c r="AK46" s="12"/>
      <c r="AL46" s="12"/>
      <c r="AM46" s="12"/>
      <c r="AN46" s="12"/>
    </row>
    <row r="47" spans="1:40" s="13" customFormat="1" ht="15">
      <c r="A47" s="36" t="s">
        <v>3023</v>
      </c>
      <c r="B47" s="197" t="s">
        <v>2360</v>
      </c>
      <c r="C47" s="37" t="s">
        <v>2768</v>
      </c>
      <c r="D47" s="38" t="s">
        <v>2765</v>
      </c>
      <c r="E47" s="38" t="s">
        <v>1472</v>
      </c>
      <c r="F47" s="38" t="s">
        <v>2772</v>
      </c>
      <c r="G47" s="38" t="s">
        <v>2764</v>
      </c>
      <c r="H47" s="38" t="s">
        <v>2772</v>
      </c>
      <c r="I47" s="38" t="s">
        <v>2767</v>
      </c>
      <c r="J47" s="39" t="s">
        <v>2770</v>
      </c>
      <c r="K47" s="162">
        <f>K48+K53</f>
        <v>28973200</v>
      </c>
      <c r="L47" s="162">
        <f>L48+L53</f>
        <v>28597027.209999997</v>
      </c>
      <c r="M47" s="159">
        <f t="shared" si="0"/>
        <v>376172.79000000283</v>
      </c>
      <c r="N47" s="11"/>
      <c r="O47" s="11"/>
      <c r="P47" s="11"/>
      <c r="Q47" s="11"/>
      <c r="R47" s="11"/>
      <c r="S47" s="11"/>
      <c r="T47" s="11"/>
      <c r="U47" s="11"/>
      <c r="V47" s="11"/>
      <c r="W47" s="11"/>
      <c r="X47" s="11"/>
      <c r="Y47" s="11"/>
      <c r="Z47" s="11"/>
      <c r="AA47" s="11"/>
      <c r="AB47" s="11"/>
      <c r="AC47" s="11"/>
      <c r="AD47" s="11"/>
      <c r="AE47" s="11"/>
      <c r="AF47" s="11"/>
      <c r="AG47" s="11"/>
      <c r="AH47" s="12"/>
      <c r="AI47" s="12"/>
      <c r="AJ47" s="12"/>
      <c r="AK47" s="12"/>
      <c r="AL47" s="12"/>
      <c r="AM47" s="12"/>
      <c r="AN47" s="12"/>
    </row>
    <row r="48" spans="1:40" s="24" customFormat="1" ht="15.75">
      <c r="A48" s="130" t="s">
        <v>3023</v>
      </c>
      <c r="B48" s="198" t="s">
        <v>2360</v>
      </c>
      <c r="C48" s="127" t="s">
        <v>2768</v>
      </c>
      <c r="D48" s="128" t="s">
        <v>2765</v>
      </c>
      <c r="E48" s="128" t="s">
        <v>1472</v>
      </c>
      <c r="F48" s="128" t="s">
        <v>2772</v>
      </c>
      <c r="G48" s="128" t="s">
        <v>2360</v>
      </c>
      <c r="H48" s="128" t="s">
        <v>2772</v>
      </c>
      <c r="I48" s="128" t="s">
        <v>2767</v>
      </c>
      <c r="J48" s="129" t="s">
        <v>2770</v>
      </c>
      <c r="K48" s="160">
        <v>28964544.45</v>
      </c>
      <c r="L48" s="160">
        <f>SUM(L49:L52)</f>
        <v>28582570.569999997</v>
      </c>
      <c r="M48" s="159">
        <f t="shared" si="0"/>
        <v>381973.8800000027</v>
      </c>
      <c r="N48" s="22"/>
      <c r="O48" s="22"/>
      <c r="P48" s="22"/>
      <c r="Q48" s="22"/>
      <c r="R48" s="22"/>
      <c r="S48" s="22"/>
      <c r="T48" s="22"/>
      <c r="U48" s="22"/>
      <c r="V48" s="22"/>
      <c r="W48" s="22"/>
      <c r="X48" s="22"/>
      <c r="Y48" s="22"/>
      <c r="Z48" s="22"/>
      <c r="AA48" s="22"/>
      <c r="AB48" s="22"/>
      <c r="AC48" s="22"/>
      <c r="AD48" s="22"/>
      <c r="AE48" s="22"/>
      <c r="AF48" s="22"/>
      <c r="AG48" s="22"/>
      <c r="AH48" s="23"/>
      <c r="AI48" s="23"/>
      <c r="AJ48" s="23"/>
      <c r="AK48" s="23"/>
      <c r="AL48" s="23"/>
      <c r="AM48" s="23"/>
      <c r="AN48" s="23"/>
    </row>
    <row r="49" spans="1:40" s="24" customFormat="1" ht="15.75">
      <c r="A49" s="130" t="s">
        <v>3023</v>
      </c>
      <c r="B49" s="198" t="s">
        <v>2360</v>
      </c>
      <c r="C49" s="127" t="s">
        <v>2768</v>
      </c>
      <c r="D49" s="128" t="s">
        <v>2765</v>
      </c>
      <c r="E49" s="128" t="s">
        <v>1472</v>
      </c>
      <c r="F49" s="128" t="s">
        <v>2772</v>
      </c>
      <c r="G49" s="128" t="s">
        <v>2360</v>
      </c>
      <c r="H49" s="128" t="s">
        <v>2772</v>
      </c>
      <c r="I49" s="128" t="s">
        <v>2773</v>
      </c>
      <c r="J49" s="129" t="s">
        <v>2770</v>
      </c>
      <c r="K49" s="160">
        <v>0</v>
      </c>
      <c r="L49" s="164">
        <v>28242878.45</v>
      </c>
      <c r="M49" s="246">
        <f t="shared" si="0"/>
        <v>-28242878.45</v>
      </c>
      <c r="N49" s="22"/>
      <c r="O49" s="22"/>
      <c r="P49" s="22"/>
      <c r="Q49" s="22"/>
      <c r="R49" s="22"/>
      <c r="S49" s="22"/>
      <c r="T49" s="22"/>
      <c r="U49" s="22"/>
      <c r="V49" s="22"/>
      <c r="W49" s="22"/>
      <c r="X49" s="22"/>
      <c r="Y49" s="22"/>
      <c r="Z49" s="22"/>
      <c r="AA49" s="22"/>
      <c r="AB49" s="22"/>
      <c r="AC49" s="22"/>
      <c r="AD49" s="22"/>
      <c r="AE49" s="22"/>
      <c r="AF49" s="22"/>
      <c r="AG49" s="22"/>
      <c r="AH49" s="23"/>
      <c r="AI49" s="23"/>
      <c r="AJ49" s="23"/>
      <c r="AK49" s="23"/>
      <c r="AL49" s="23"/>
      <c r="AM49" s="23"/>
      <c r="AN49" s="23"/>
    </row>
    <row r="50" spans="1:40" s="24" customFormat="1" ht="15.75">
      <c r="A50" s="130" t="s">
        <v>3023</v>
      </c>
      <c r="B50" s="198" t="s">
        <v>2360</v>
      </c>
      <c r="C50" s="127" t="s">
        <v>2768</v>
      </c>
      <c r="D50" s="128" t="s">
        <v>2765</v>
      </c>
      <c r="E50" s="128" t="s">
        <v>1472</v>
      </c>
      <c r="F50" s="128" t="s">
        <v>2772</v>
      </c>
      <c r="G50" s="128" t="s">
        <v>2360</v>
      </c>
      <c r="H50" s="128" t="s">
        <v>2772</v>
      </c>
      <c r="I50" s="128" t="s">
        <v>2774</v>
      </c>
      <c r="J50" s="129" t="s">
        <v>2770</v>
      </c>
      <c r="K50" s="160">
        <v>0</v>
      </c>
      <c r="L50" s="164">
        <v>128169.06</v>
      </c>
      <c r="M50" s="159">
        <f t="shared" si="0"/>
        <v>-128169.06</v>
      </c>
      <c r="N50" s="22"/>
      <c r="O50" s="22"/>
      <c r="P50" s="22"/>
      <c r="Q50" s="22"/>
      <c r="R50" s="22"/>
      <c r="S50" s="22"/>
      <c r="T50" s="22"/>
      <c r="U50" s="22"/>
      <c r="V50" s="22"/>
      <c r="W50" s="22"/>
      <c r="X50" s="22"/>
      <c r="Y50" s="22"/>
      <c r="Z50" s="22"/>
      <c r="AA50" s="22"/>
      <c r="AB50" s="22"/>
      <c r="AC50" s="22"/>
      <c r="AD50" s="22"/>
      <c r="AE50" s="22"/>
      <c r="AF50" s="22"/>
      <c r="AG50" s="22"/>
      <c r="AH50" s="23"/>
      <c r="AI50" s="23"/>
      <c r="AJ50" s="23"/>
      <c r="AK50" s="23"/>
      <c r="AL50" s="23"/>
      <c r="AM50" s="23"/>
      <c r="AN50" s="23"/>
    </row>
    <row r="51" spans="1:40" s="24" customFormat="1" ht="15.75">
      <c r="A51" s="130" t="s">
        <v>3023</v>
      </c>
      <c r="B51" s="198" t="s">
        <v>2360</v>
      </c>
      <c r="C51" s="127" t="s">
        <v>2768</v>
      </c>
      <c r="D51" s="128" t="s">
        <v>2765</v>
      </c>
      <c r="E51" s="128" t="s">
        <v>1472</v>
      </c>
      <c r="F51" s="128" t="s">
        <v>2772</v>
      </c>
      <c r="G51" s="128" t="s">
        <v>2360</v>
      </c>
      <c r="H51" s="128" t="s">
        <v>2772</v>
      </c>
      <c r="I51" s="128" t="s">
        <v>2775</v>
      </c>
      <c r="J51" s="129" t="s">
        <v>2770</v>
      </c>
      <c r="K51" s="160">
        <v>0</v>
      </c>
      <c r="L51" s="164">
        <v>203792.06</v>
      </c>
      <c r="M51" s="159">
        <f t="shared" si="0"/>
        <v>-203792.06</v>
      </c>
      <c r="N51" s="22"/>
      <c r="O51" s="22"/>
      <c r="P51" s="22"/>
      <c r="Q51" s="22"/>
      <c r="R51" s="22"/>
      <c r="S51" s="22"/>
      <c r="T51" s="22"/>
      <c r="U51" s="22"/>
      <c r="V51" s="22"/>
      <c r="W51" s="22"/>
      <c r="X51" s="22"/>
      <c r="Y51" s="22"/>
      <c r="Z51" s="22"/>
      <c r="AA51" s="22"/>
      <c r="AB51" s="22"/>
      <c r="AC51" s="22"/>
      <c r="AD51" s="22"/>
      <c r="AE51" s="22"/>
      <c r="AF51" s="22"/>
      <c r="AG51" s="22"/>
      <c r="AH51" s="23"/>
      <c r="AI51" s="23"/>
      <c r="AJ51" s="23"/>
      <c r="AK51" s="23"/>
      <c r="AL51" s="23"/>
      <c r="AM51" s="23"/>
      <c r="AN51" s="23"/>
    </row>
    <row r="52" spans="1:40" s="13" customFormat="1" ht="15">
      <c r="A52" s="130" t="s">
        <v>3023</v>
      </c>
      <c r="B52" s="198" t="s">
        <v>2360</v>
      </c>
      <c r="C52" s="127" t="s">
        <v>2768</v>
      </c>
      <c r="D52" s="128" t="s">
        <v>2765</v>
      </c>
      <c r="E52" s="128" t="s">
        <v>1472</v>
      </c>
      <c r="F52" s="128" t="s">
        <v>2772</v>
      </c>
      <c r="G52" s="128" t="s">
        <v>2360</v>
      </c>
      <c r="H52" s="128" t="s">
        <v>2772</v>
      </c>
      <c r="I52" s="128" t="s">
        <v>2703</v>
      </c>
      <c r="J52" s="129" t="s">
        <v>2770</v>
      </c>
      <c r="K52" s="160">
        <v>0</v>
      </c>
      <c r="L52" s="164">
        <v>7731</v>
      </c>
      <c r="M52" s="159">
        <f t="shared" si="0"/>
        <v>-7731</v>
      </c>
      <c r="N52" s="11"/>
      <c r="O52" s="11"/>
      <c r="P52" s="11"/>
      <c r="Q52" s="11"/>
      <c r="R52" s="11"/>
      <c r="S52" s="11"/>
      <c r="T52" s="11"/>
      <c r="U52" s="11"/>
      <c r="V52" s="11"/>
      <c r="W52" s="11"/>
      <c r="X52" s="11"/>
      <c r="Y52" s="11"/>
      <c r="Z52" s="11"/>
      <c r="AA52" s="11"/>
      <c r="AB52" s="11"/>
      <c r="AC52" s="11"/>
      <c r="AD52" s="11"/>
      <c r="AE52" s="11"/>
      <c r="AF52" s="11"/>
      <c r="AG52" s="11"/>
      <c r="AH52" s="12"/>
      <c r="AI52" s="12"/>
      <c r="AJ52" s="12"/>
      <c r="AK52" s="12"/>
      <c r="AL52" s="12"/>
      <c r="AM52" s="12"/>
      <c r="AN52" s="12"/>
    </row>
    <row r="53" spans="1:40" s="13" customFormat="1" ht="22.5">
      <c r="A53" s="130" t="s">
        <v>2852</v>
      </c>
      <c r="B53" s="198" t="s">
        <v>2360</v>
      </c>
      <c r="C53" s="127" t="s">
        <v>2768</v>
      </c>
      <c r="D53" s="128" t="s">
        <v>2765</v>
      </c>
      <c r="E53" s="128" t="s">
        <v>1472</v>
      </c>
      <c r="F53" s="128" t="s">
        <v>2772</v>
      </c>
      <c r="G53" s="128" t="s">
        <v>2704</v>
      </c>
      <c r="H53" s="128" t="s">
        <v>2772</v>
      </c>
      <c r="I53" s="128" t="s">
        <v>2767</v>
      </c>
      <c r="J53" s="129" t="s">
        <v>2770</v>
      </c>
      <c r="K53" s="163">
        <v>8655.55</v>
      </c>
      <c r="L53" s="160">
        <f>SUM(L54:L56)</f>
        <v>14456.64</v>
      </c>
      <c r="M53" s="159">
        <f t="shared" si="0"/>
        <v>-5801.09</v>
      </c>
      <c r="N53" s="11"/>
      <c r="O53" s="11"/>
      <c r="P53" s="11"/>
      <c r="Q53" s="11"/>
      <c r="R53" s="11"/>
      <c r="S53" s="11"/>
      <c r="T53" s="11"/>
      <c r="U53" s="11"/>
      <c r="V53" s="11"/>
      <c r="W53" s="11"/>
      <c r="X53" s="11"/>
      <c r="Y53" s="11"/>
      <c r="Z53" s="11"/>
      <c r="AA53" s="11"/>
      <c r="AB53" s="11"/>
      <c r="AC53" s="11"/>
      <c r="AD53" s="11"/>
      <c r="AE53" s="11"/>
      <c r="AF53" s="11"/>
      <c r="AG53" s="11"/>
      <c r="AH53" s="12"/>
      <c r="AI53" s="12"/>
      <c r="AJ53" s="12"/>
      <c r="AK53" s="12"/>
      <c r="AL53" s="12"/>
      <c r="AM53" s="12"/>
      <c r="AN53" s="12"/>
    </row>
    <row r="54" spans="1:40" s="24" customFormat="1" ht="22.5">
      <c r="A54" s="130" t="s">
        <v>2852</v>
      </c>
      <c r="B54" s="198" t="s">
        <v>2360</v>
      </c>
      <c r="C54" s="127" t="s">
        <v>2768</v>
      </c>
      <c r="D54" s="128" t="s">
        <v>2765</v>
      </c>
      <c r="E54" s="128" t="s">
        <v>1472</v>
      </c>
      <c r="F54" s="128" t="s">
        <v>2772</v>
      </c>
      <c r="G54" s="128" t="s">
        <v>2704</v>
      </c>
      <c r="H54" s="128" t="s">
        <v>2772</v>
      </c>
      <c r="I54" s="128" t="s">
        <v>2773</v>
      </c>
      <c r="J54" s="129" t="s">
        <v>2770</v>
      </c>
      <c r="K54" s="160">
        <v>0</v>
      </c>
      <c r="L54" s="161">
        <v>3840.43</v>
      </c>
      <c r="M54" s="159">
        <f t="shared" si="0"/>
        <v>-3840.43</v>
      </c>
      <c r="N54" s="22"/>
      <c r="O54" s="22"/>
      <c r="P54" s="22"/>
      <c r="Q54" s="22"/>
      <c r="R54" s="22"/>
      <c r="S54" s="22"/>
      <c r="T54" s="22"/>
      <c r="U54" s="22"/>
      <c r="V54" s="22"/>
      <c r="W54" s="22"/>
      <c r="X54" s="22"/>
      <c r="Y54" s="22"/>
      <c r="Z54" s="22"/>
      <c r="AA54" s="22"/>
      <c r="AB54" s="22"/>
      <c r="AC54" s="22"/>
      <c r="AD54" s="22"/>
      <c r="AE54" s="22"/>
      <c r="AF54" s="22"/>
      <c r="AG54" s="22"/>
      <c r="AH54" s="23"/>
      <c r="AI54" s="23"/>
      <c r="AJ54" s="23"/>
      <c r="AK54" s="23"/>
      <c r="AL54" s="23"/>
      <c r="AM54" s="23"/>
      <c r="AN54" s="23"/>
    </row>
    <row r="55" spans="1:40" s="24" customFormat="1" ht="22.5">
      <c r="A55" s="130" t="s">
        <v>2852</v>
      </c>
      <c r="B55" s="198" t="s">
        <v>2360</v>
      </c>
      <c r="C55" s="127" t="s">
        <v>2768</v>
      </c>
      <c r="D55" s="128" t="s">
        <v>2765</v>
      </c>
      <c r="E55" s="128" t="s">
        <v>1472</v>
      </c>
      <c r="F55" s="128" t="s">
        <v>2772</v>
      </c>
      <c r="G55" s="128" t="s">
        <v>2704</v>
      </c>
      <c r="H55" s="128" t="s">
        <v>2772</v>
      </c>
      <c r="I55" s="128" t="s">
        <v>2774</v>
      </c>
      <c r="J55" s="129" t="s">
        <v>2770</v>
      </c>
      <c r="K55" s="160">
        <v>0</v>
      </c>
      <c r="L55" s="161">
        <v>-1231.57</v>
      </c>
      <c r="M55" s="159">
        <f t="shared" si="0"/>
        <v>1231.57</v>
      </c>
      <c r="N55" s="22"/>
      <c r="O55" s="22"/>
      <c r="P55" s="22"/>
      <c r="Q55" s="22"/>
      <c r="R55" s="22"/>
      <c r="S55" s="22"/>
      <c r="T55" s="22"/>
      <c r="U55" s="22"/>
      <c r="V55" s="22"/>
      <c r="W55" s="22"/>
      <c r="X55" s="22"/>
      <c r="Y55" s="22"/>
      <c r="Z55" s="22"/>
      <c r="AA55" s="22"/>
      <c r="AB55" s="22"/>
      <c r="AC55" s="22"/>
      <c r="AD55" s="22"/>
      <c r="AE55" s="22"/>
      <c r="AF55" s="22"/>
      <c r="AG55" s="22"/>
      <c r="AH55" s="23"/>
      <c r="AI55" s="23"/>
      <c r="AJ55" s="23"/>
      <c r="AK55" s="23"/>
      <c r="AL55" s="23"/>
      <c r="AM55" s="23"/>
      <c r="AN55" s="23"/>
    </row>
    <row r="56" spans="1:40" s="24" customFormat="1" ht="22.5">
      <c r="A56" s="130" t="s">
        <v>2852</v>
      </c>
      <c r="B56" s="198" t="s">
        <v>2360</v>
      </c>
      <c r="C56" s="127" t="s">
        <v>2768</v>
      </c>
      <c r="D56" s="128" t="s">
        <v>2765</v>
      </c>
      <c r="E56" s="128" t="s">
        <v>1472</v>
      </c>
      <c r="F56" s="128" t="s">
        <v>2772</v>
      </c>
      <c r="G56" s="128" t="s">
        <v>2704</v>
      </c>
      <c r="H56" s="128" t="s">
        <v>2772</v>
      </c>
      <c r="I56" s="128" t="s">
        <v>2775</v>
      </c>
      <c r="J56" s="129" t="s">
        <v>2770</v>
      </c>
      <c r="K56" s="160">
        <v>0</v>
      </c>
      <c r="L56" s="161">
        <v>11847.78</v>
      </c>
      <c r="M56" s="159">
        <f t="shared" si="0"/>
        <v>-11847.78</v>
      </c>
      <c r="N56" s="22"/>
      <c r="O56" s="22"/>
      <c r="P56" s="22"/>
      <c r="Q56" s="22"/>
      <c r="R56" s="22"/>
      <c r="S56" s="22"/>
      <c r="T56" s="22"/>
      <c r="U56" s="22"/>
      <c r="V56" s="22"/>
      <c r="W56" s="22"/>
      <c r="X56" s="22"/>
      <c r="Y56" s="22"/>
      <c r="Z56" s="22"/>
      <c r="AA56" s="22"/>
      <c r="AB56" s="22"/>
      <c r="AC56" s="22"/>
      <c r="AD56" s="22"/>
      <c r="AE56" s="22"/>
      <c r="AF56" s="22"/>
      <c r="AG56" s="22"/>
      <c r="AH56" s="23"/>
      <c r="AI56" s="23"/>
      <c r="AJ56" s="23"/>
      <c r="AK56" s="23"/>
      <c r="AL56" s="23"/>
      <c r="AM56" s="23"/>
      <c r="AN56" s="23"/>
    </row>
    <row r="57" spans="1:40" s="13" customFormat="1" ht="15">
      <c r="A57" s="40" t="s">
        <v>2853</v>
      </c>
      <c r="B57" s="197" t="s">
        <v>2360</v>
      </c>
      <c r="C57" s="37" t="s">
        <v>2768</v>
      </c>
      <c r="D57" s="38" t="s">
        <v>2765</v>
      </c>
      <c r="E57" s="38" t="s">
        <v>1472</v>
      </c>
      <c r="F57" s="38" t="s">
        <v>1473</v>
      </c>
      <c r="G57" s="38" t="s">
        <v>2764</v>
      </c>
      <c r="H57" s="38" t="s">
        <v>2769</v>
      </c>
      <c r="I57" s="38" t="s">
        <v>2767</v>
      </c>
      <c r="J57" s="39" t="s">
        <v>2770</v>
      </c>
      <c r="K57" s="162">
        <f>K58</f>
        <v>260200</v>
      </c>
      <c r="L57" s="162">
        <f>L58</f>
        <v>181925.22</v>
      </c>
      <c r="M57" s="159">
        <f t="shared" si="0"/>
        <v>78274.78</v>
      </c>
      <c r="N57" s="11"/>
      <c r="O57" s="11"/>
      <c r="P57" s="11"/>
      <c r="Q57" s="11"/>
      <c r="R57" s="11"/>
      <c r="S57" s="11"/>
      <c r="T57" s="11"/>
      <c r="U57" s="11"/>
      <c r="V57" s="11"/>
      <c r="W57" s="11"/>
      <c r="X57" s="11"/>
      <c r="Y57" s="11"/>
      <c r="Z57" s="11"/>
      <c r="AA57" s="11"/>
      <c r="AB57" s="11"/>
      <c r="AC57" s="11"/>
      <c r="AD57" s="11"/>
      <c r="AE57" s="11"/>
      <c r="AF57" s="11"/>
      <c r="AG57" s="11"/>
      <c r="AH57" s="12"/>
      <c r="AI57" s="12"/>
      <c r="AJ57" s="12"/>
      <c r="AK57" s="12"/>
      <c r="AL57" s="12"/>
      <c r="AM57" s="12"/>
      <c r="AN57" s="12"/>
    </row>
    <row r="58" spans="1:40" s="13" customFormat="1" ht="15">
      <c r="A58" s="130" t="s">
        <v>2853</v>
      </c>
      <c r="B58" s="198" t="s">
        <v>2360</v>
      </c>
      <c r="C58" s="127" t="s">
        <v>2768</v>
      </c>
      <c r="D58" s="128" t="s">
        <v>2765</v>
      </c>
      <c r="E58" s="128" t="s">
        <v>1472</v>
      </c>
      <c r="F58" s="128" t="s">
        <v>1473</v>
      </c>
      <c r="G58" s="128" t="s">
        <v>2360</v>
      </c>
      <c r="H58" s="128" t="s">
        <v>2769</v>
      </c>
      <c r="I58" s="128" t="s">
        <v>2767</v>
      </c>
      <c r="J58" s="129" t="s">
        <v>2770</v>
      </c>
      <c r="K58" s="160">
        <v>260200</v>
      </c>
      <c r="L58" s="160">
        <f>SUM(L59:L60)</f>
        <v>181925.22</v>
      </c>
      <c r="M58" s="246">
        <f t="shared" si="0"/>
        <v>78274.78</v>
      </c>
      <c r="N58" s="11"/>
      <c r="O58" s="11"/>
      <c r="P58" s="11"/>
      <c r="Q58" s="11"/>
      <c r="R58" s="11"/>
      <c r="S58" s="11"/>
      <c r="T58" s="11"/>
      <c r="U58" s="11"/>
      <c r="V58" s="11"/>
      <c r="W58" s="11"/>
      <c r="X58" s="11"/>
      <c r="Y58" s="11"/>
      <c r="Z58" s="11"/>
      <c r="AA58" s="11"/>
      <c r="AB58" s="11"/>
      <c r="AC58" s="11"/>
      <c r="AD58" s="11"/>
      <c r="AE58" s="11"/>
      <c r="AF58" s="11"/>
      <c r="AG58" s="11"/>
      <c r="AH58" s="12"/>
      <c r="AI58" s="12"/>
      <c r="AJ58" s="12"/>
      <c r="AK58" s="12"/>
      <c r="AL58" s="12"/>
      <c r="AM58" s="12"/>
      <c r="AN58" s="12"/>
    </row>
    <row r="59" spans="1:40" s="13" customFormat="1" ht="15">
      <c r="A59" s="130" t="s">
        <v>2853</v>
      </c>
      <c r="B59" s="198" t="s">
        <v>2360</v>
      </c>
      <c r="C59" s="127" t="s">
        <v>2768</v>
      </c>
      <c r="D59" s="128" t="s">
        <v>2765</v>
      </c>
      <c r="E59" s="128" t="s">
        <v>1472</v>
      </c>
      <c r="F59" s="128" t="s">
        <v>1473</v>
      </c>
      <c r="G59" s="128" t="s">
        <v>2360</v>
      </c>
      <c r="H59" s="128" t="s">
        <v>2769</v>
      </c>
      <c r="I59" s="128" t="s">
        <v>2773</v>
      </c>
      <c r="J59" s="129" t="s">
        <v>2770</v>
      </c>
      <c r="K59" s="160">
        <v>0</v>
      </c>
      <c r="L59" s="164">
        <v>180499.49</v>
      </c>
      <c r="M59" s="246">
        <f t="shared" si="0"/>
        <v>-180499.49</v>
      </c>
      <c r="N59" s="11"/>
      <c r="O59" s="11"/>
      <c r="P59" s="11"/>
      <c r="Q59" s="11"/>
      <c r="R59" s="11"/>
      <c r="S59" s="11"/>
      <c r="T59" s="11"/>
      <c r="U59" s="11"/>
      <c r="V59" s="11"/>
      <c r="W59" s="11"/>
      <c r="X59" s="11"/>
      <c r="Y59" s="11"/>
      <c r="Z59" s="11"/>
      <c r="AA59" s="11"/>
      <c r="AB59" s="11"/>
      <c r="AC59" s="11"/>
      <c r="AD59" s="11"/>
      <c r="AE59" s="11"/>
      <c r="AF59" s="11"/>
      <c r="AG59" s="11"/>
      <c r="AH59" s="12"/>
      <c r="AI59" s="12"/>
      <c r="AJ59" s="12"/>
      <c r="AK59" s="12"/>
      <c r="AL59" s="12"/>
      <c r="AM59" s="12"/>
      <c r="AN59" s="12"/>
    </row>
    <row r="60" spans="1:40" s="13" customFormat="1" ht="15">
      <c r="A60" s="130" t="s">
        <v>2853</v>
      </c>
      <c r="B60" s="198" t="s">
        <v>2360</v>
      </c>
      <c r="C60" s="127" t="s">
        <v>2768</v>
      </c>
      <c r="D60" s="128" t="s">
        <v>2765</v>
      </c>
      <c r="E60" s="128" t="s">
        <v>1472</v>
      </c>
      <c r="F60" s="128" t="s">
        <v>1473</v>
      </c>
      <c r="G60" s="128" t="s">
        <v>2360</v>
      </c>
      <c r="H60" s="128" t="s">
        <v>2769</v>
      </c>
      <c r="I60" s="128" t="s">
        <v>2774</v>
      </c>
      <c r="J60" s="129" t="s">
        <v>2770</v>
      </c>
      <c r="K60" s="160">
        <v>0</v>
      </c>
      <c r="L60" s="164">
        <v>1425.73</v>
      </c>
      <c r="M60" s="246">
        <f t="shared" si="0"/>
        <v>-1425.73</v>
      </c>
      <c r="N60" s="11"/>
      <c r="O60" s="11"/>
      <c r="P60" s="11"/>
      <c r="Q60" s="11"/>
      <c r="R60" s="11"/>
      <c r="S60" s="11"/>
      <c r="T60" s="11"/>
      <c r="U60" s="11"/>
      <c r="V60" s="11"/>
      <c r="W60" s="11"/>
      <c r="X60" s="11"/>
      <c r="Y60" s="11"/>
      <c r="Z60" s="11"/>
      <c r="AA60" s="11"/>
      <c r="AB60" s="11"/>
      <c r="AC60" s="11"/>
      <c r="AD60" s="11"/>
      <c r="AE60" s="11"/>
      <c r="AF60" s="11"/>
      <c r="AG60" s="11"/>
      <c r="AH60" s="12"/>
      <c r="AI60" s="12"/>
      <c r="AJ60" s="12"/>
      <c r="AK60" s="12"/>
      <c r="AL60" s="12"/>
      <c r="AM60" s="12"/>
      <c r="AN60" s="12"/>
    </row>
    <row r="61" spans="1:40" s="13" customFormat="1" ht="22.5">
      <c r="A61" s="40" t="s">
        <v>1769</v>
      </c>
      <c r="B61" s="197" t="s">
        <v>2360</v>
      </c>
      <c r="C61" s="37" t="s">
        <v>2768</v>
      </c>
      <c r="D61" s="38" t="s">
        <v>2765</v>
      </c>
      <c r="E61" s="38" t="s">
        <v>1472</v>
      </c>
      <c r="F61" s="38" t="s">
        <v>2980</v>
      </c>
      <c r="G61" s="38" t="s">
        <v>2764</v>
      </c>
      <c r="H61" s="38" t="s">
        <v>2772</v>
      </c>
      <c r="I61" s="38" t="s">
        <v>2767</v>
      </c>
      <c r="J61" s="39" t="s">
        <v>2770</v>
      </c>
      <c r="K61" s="162">
        <f>SUM(K62:K62)</f>
        <v>51084</v>
      </c>
      <c r="L61" s="162">
        <f>SUM(L62:L62)</f>
        <v>88619</v>
      </c>
      <c r="M61" s="159">
        <f t="shared" si="0"/>
        <v>-37535</v>
      </c>
      <c r="N61" s="11"/>
      <c r="O61" s="11"/>
      <c r="P61" s="11"/>
      <c r="Q61" s="11"/>
      <c r="R61" s="11"/>
      <c r="S61" s="11"/>
      <c r="T61" s="11"/>
      <c r="U61" s="11"/>
      <c r="V61" s="11"/>
      <c r="W61" s="11"/>
      <c r="X61" s="11"/>
      <c r="Y61" s="11"/>
      <c r="Z61" s="11"/>
      <c r="AA61" s="11"/>
      <c r="AB61" s="11"/>
      <c r="AC61" s="11"/>
      <c r="AD61" s="11"/>
      <c r="AE61" s="11"/>
      <c r="AF61" s="11"/>
      <c r="AG61" s="11"/>
      <c r="AH61" s="12"/>
      <c r="AI61" s="12"/>
      <c r="AJ61" s="12"/>
      <c r="AK61" s="12"/>
      <c r="AL61" s="12"/>
      <c r="AM61" s="12"/>
      <c r="AN61" s="12"/>
    </row>
    <row r="62" spans="1:40" s="24" customFormat="1" ht="22.5">
      <c r="A62" s="130" t="s">
        <v>2333</v>
      </c>
      <c r="B62" s="198" t="s">
        <v>2360</v>
      </c>
      <c r="C62" s="127" t="s">
        <v>2768</v>
      </c>
      <c r="D62" s="128" t="s">
        <v>2765</v>
      </c>
      <c r="E62" s="128" t="s">
        <v>1472</v>
      </c>
      <c r="F62" s="128" t="s">
        <v>2980</v>
      </c>
      <c r="G62" s="128" t="s">
        <v>2704</v>
      </c>
      <c r="H62" s="128" t="s">
        <v>2772</v>
      </c>
      <c r="I62" s="128" t="s">
        <v>2767</v>
      </c>
      <c r="J62" s="129" t="s">
        <v>2770</v>
      </c>
      <c r="K62" s="160">
        <v>51084</v>
      </c>
      <c r="L62" s="160">
        <f>L63</f>
        <v>88619</v>
      </c>
      <c r="M62" s="159">
        <f t="shared" si="0"/>
        <v>-37535</v>
      </c>
      <c r="N62" s="22"/>
      <c r="O62" s="22"/>
      <c r="P62" s="22"/>
      <c r="Q62" s="22"/>
      <c r="R62" s="22"/>
      <c r="S62" s="22"/>
      <c r="T62" s="22"/>
      <c r="U62" s="22"/>
      <c r="V62" s="22"/>
      <c r="W62" s="22"/>
      <c r="X62" s="22"/>
      <c r="Y62" s="22"/>
      <c r="Z62" s="22"/>
      <c r="AA62" s="22"/>
      <c r="AB62" s="22"/>
      <c r="AC62" s="22"/>
      <c r="AD62" s="22"/>
      <c r="AE62" s="22"/>
      <c r="AF62" s="22"/>
      <c r="AG62" s="22"/>
      <c r="AH62" s="23"/>
      <c r="AI62" s="23"/>
      <c r="AJ62" s="23"/>
      <c r="AK62" s="23"/>
      <c r="AL62" s="23"/>
      <c r="AM62" s="23"/>
      <c r="AN62" s="23"/>
    </row>
    <row r="63" spans="1:40" s="24" customFormat="1" ht="22.5">
      <c r="A63" s="130" t="s">
        <v>2333</v>
      </c>
      <c r="B63" s="198" t="s">
        <v>2360</v>
      </c>
      <c r="C63" s="127" t="s">
        <v>2768</v>
      </c>
      <c r="D63" s="128" t="s">
        <v>2765</v>
      </c>
      <c r="E63" s="128" t="s">
        <v>1472</v>
      </c>
      <c r="F63" s="128" t="s">
        <v>2980</v>
      </c>
      <c r="G63" s="128" t="s">
        <v>2704</v>
      </c>
      <c r="H63" s="128" t="s">
        <v>2772</v>
      </c>
      <c r="I63" s="128" t="s">
        <v>2773</v>
      </c>
      <c r="J63" s="129" t="s">
        <v>2770</v>
      </c>
      <c r="K63" s="160">
        <v>0</v>
      </c>
      <c r="L63" s="160">
        <v>88619</v>
      </c>
      <c r="M63" s="246">
        <f t="shared" si="0"/>
        <v>-88619</v>
      </c>
      <c r="N63" s="22"/>
      <c r="O63" s="22"/>
      <c r="P63" s="22"/>
      <c r="Q63" s="22"/>
      <c r="R63" s="22"/>
      <c r="S63" s="22"/>
      <c r="T63" s="22"/>
      <c r="U63" s="22"/>
      <c r="V63" s="22"/>
      <c r="W63" s="22"/>
      <c r="X63" s="22"/>
      <c r="Y63" s="22"/>
      <c r="Z63" s="22"/>
      <c r="AA63" s="22"/>
      <c r="AB63" s="22"/>
      <c r="AC63" s="22"/>
      <c r="AD63" s="22"/>
      <c r="AE63" s="22"/>
      <c r="AF63" s="22"/>
      <c r="AG63" s="22"/>
      <c r="AH63" s="23"/>
      <c r="AI63" s="23"/>
      <c r="AJ63" s="23"/>
      <c r="AK63" s="23"/>
      <c r="AL63" s="23"/>
      <c r="AM63" s="23"/>
      <c r="AN63" s="23"/>
    </row>
    <row r="64" spans="1:40" s="13" customFormat="1" ht="15">
      <c r="A64" s="36" t="s">
        <v>2854</v>
      </c>
      <c r="B64" s="197" t="s">
        <v>2360</v>
      </c>
      <c r="C64" s="37" t="s">
        <v>2764</v>
      </c>
      <c r="D64" s="38" t="s">
        <v>2765</v>
      </c>
      <c r="E64" s="38" t="s">
        <v>1474</v>
      </c>
      <c r="F64" s="38" t="s">
        <v>2766</v>
      </c>
      <c r="G64" s="38" t="s">
        <v>2764</v>
      </c>
      <c r="H64" s="38" t="s">
        <v>2766</v>
      </c>
      <c r="I64" s="38" t="s">
        <v>2767</v>
      </c>
      <c r="J64" s="39" t="s">
        <v>2764</v>
      </c>
      <c r="K64" s="162">
        <f>K65+K68</f>
        <v>4900816.61</v>
      </c>
      <c r="L64" s="162">
        <f>L65+L68</f>
        <v>5297657.06</v>
      </c>
      <c r="M64" s="159">
        <f t="shared" si="0"/>
        <v>-396840.44999999925</v>
      </c>
      <c r="N64" s="11"/>
      <c r="O64" s="11"/>
      <c r="P64" s="11"/>
      <c r="Q64" s="11"/>
      <c r="R64" s="11"/>
      <c r="S64" s="11"/>
      <c r="T64" s="11"/>
      <c r="U64" s="11"/>
      <c r="V64" s="11"/>
      <c r="W64" s="11"/>
      <c r="X64" s="11"/>
      <c r="Y64" s="11"/>
      <c r="Z64" s="11"/>
      <c r="AA64" s="11"/>
      <c r="AB64" s="11"/>
      <c r="AC64" s="11"/>
      <c r="AD64" s="11"/>
      <c r="AE64" s="11"/>
      <c r="AF64" s="11"/>
      <c r="AG64" s="11"/>
      <c r="AH64" s="12"/>
      <c r="AI64" s="12"/>
      <c r="AJ64" s="12"/>
      <c r="AK64" s="12"/>
      <c r="AL64" s="12"/>
      <c r="AM64" s="12"/>
      <c r="AN64" s="12"/>
    </row>
    <row r="65" spans="1:40" s="13" customFormat="1" ht="22.5">
      <c r="A65" s="92" t="s">
        <v>2855</v>
      </c>
      <c r="B65" s="197" t="s">
        <v>2360</v>
      </c>
      <c r="C65" s="37" t="s">
        <v>2768</v>
      </c>
      <c r="D65" s="38" t="s">
        <v>2765</v>
      </c>
      <c r="E65" s="38" t="s">
        <v>1474</v>
      </c>
      <c r="F65" s="38" t="s">
        <v>1473</v>
      </c>
      <c r="G65" s="38" t="s">
        <v>2764</v>
      </c>
      <c r="H65" s="38" t="s">
        <v>2769</v>
      </c>
      <c r="I65" s="38" t="s">
        <v>2767</v>
      </c>
      <c r="J65" s="39" t="s">
        <v>2770</v>
      </c>
      <c r="K65" s="162">
        <f>K66</f>
        <v>4604816.61</v>
      </c>
      <c r="L65" s="162">
        <f>L66</f>
        <v>4948457.06</v>
      </c>
      <c r="M65" s="159">
        <f t="shared" si="0"/>
        <v>-343640.44999999925</v>
      </c>
      <c r="N65" s="11"/>
      <c r="O65" s="11"/>
      <c r="P65" s="11"/>
      <c r="Q65" s="11"/>
      <c r="R65" s="11"/>
      <c r="S65" s="11"/>
      <c r="T65" s="11"/>
      <c r="U65" s="11"/>
      <c r="V65" s="11"/>
      <c r="W65" s="11"/>
      <c r="X65" s="11"/>
      <c r="Y65" s="11"/>
      <c r="Z65" s="11"/>
      <c r="AA65" s="11"/>
      <c r="AB65" s="11"/>
      <c r="AC65" s="11"/>
      <c r="AD65" s="11"/>
      <c r="AE65" s="11"/>
      <c r="AF65" s="11"/>
      <c r="AG65" s="11"/>
      <c r="AH65" s="12"/>
      <c r="AI65" s="12"/>
      <c r="AJ65" s="12"/>
      <c r="AK65" s="12"/>
      <c r="AL65" s="12"/>
      <c r="AM65" s="12"/>
      <c r="AN65" s="12"/>
    </row>
    <row r="66" spans="1:40" s="24" customFormat="1" ht="22.5">
      <c r="A66" s="126" t="s">
        <v>1469</v>
      </c>
      <c r="B66" s="198" t="s">
        <v>2360</v>
      </c>
      <c r="C66" s="127" t="s">
        <v>2768</v>
      </c>
      <c r="D66" s="128" t="s">
        <v>2765</v>
      </c>
      <c r="E66" s="128" t="s">
        <v>1474</v>
      </c>
      <c r="F66" s="128" t="s">
        <v>1473</v>
      </c>
      <c r="G66" s="128" t="s">
        <v>2360</v>
      </c>
      <c r="H66" s="128" t="s">
        <v>2769</v>
      </c>
      <c r="I66" s="128" t="s">
        <v>2767</v>
      </c>
      <c r="J66" s="129" t="s">
        <v>2770</v>
      </c>
      <c r="K66" s="160">
        <v>4604816.61</v>
      </c>
      <c r="L66" s="160">
        <f>SUM(L67:L67)</f>
        <v>4948457.06</v>
      </c>
      <c r="M66" s="159">
        <f t="shared" si="0"/>
        <v>-343640.44999999925</v>
      </c>
      <c r="N66" s="22"/>
      <c r="O66" s="22"/>
      <c r="P66" s="22"/>
      <c r="Q66" s="22"/>
      <c r="R66" s="22"/>
      <c r="S66" s="22"/>
      <c r="T66" s="22"/>
      <c r="U66" s="22"/>
      <c r="V66" s="22"/>
      <c r="W66" s="22"/>
      <c r="X66" s="22"/>
      <c r="Y66" s="22"/>
      <c r="Z66" s="22"/>
      <c r="AA66" s="22"/>
      <c r="AB66" s="22"/>
      <c r="AC66" s="22"/>
      <c r="AD66" s="22"/>
      <c r="AE66" s="22"/>
      <c r="AF66" s="22"/>
      <c r="AG66" s="22"/>
      <c r="AH66" s="23"/>
      <c r="AI66" s="23"/>
      <c r="AJ66" s="23"/>
      <c r="AK66" s="23"/>
      <c r="AL66" s="23"/>
      <c r="AM66" s="23"/>
      <c r="AN66" s="23"/>
    </row>
    <row r="67" spans="1:40" s="24" customFormat="1" ht="22.5">
      <c r="A67" s="126" t="s">
        <v>1469</v>
      </c>
      <c r="B67" s="198" t="s">
        <v>2360</v>
      </c>
      <c r="C67" s="127" t="s">
        <v>2768</v>
      </c>
      <c r="D67" s="128" t="s">
        <v>2765</v>
      </c>
      <c r="E67" s="128" t="s">
        <v>1474</v>
      </c>
      <c r="F67" s="128" t="s">
        <v>1473</v>
      </c>
      <c r="G67" s="128" t="s">
        <v>2360</v>
      </c>
      <c r="H67" s="128" t="s">
        <v>2769</v>
      </c>
      <c r="I67" s="128" t="s">
        <v>2773</v>
      </c>
      <c r="J67" s="129" t="s">
        <v>2770</v>
      </c>
      <c r="K67" s="160">
        <v>0</v>
      </c>
      <c r="L67" s="161">
        <v>4948457.06</v>
      </c>
      <c r="M67" s="159">
        <f t="shared" si="0"/>
        <v>-4948457.06</v>
      </c>
      <c r="N67" s="22"/>
      <c r="O67" s="22"/>
      <c r="P67" s="22"/>
      <c r="Q67" s="22"/>
      <c r="R67" s="22"/>
      <c r="S67" s="22"/>
      <c r="T67" s="22"/>
      <c r="U67" s="22"/>
      <c r="V67" s="22"/>
      <c r="W67" s="22"/>
      <c r="X67" s="22"/>
      <c r="Y67" s="22"/>
      <c r="Z67" s="22"/>
      <c r="AA67" s="22"/>
      <c r="AB67" s="22"/>
      <c r="AC67" s="22"/>
      <c r="AD67" s="22"/>
      <c r="AE67" s="22"/>
      <c r="AF67" s="22"/>
      <c r="AG67" s="22"/>
      <c r="AH67" s="23"/>
      <c r="AI67" s="23"/>
      <c r="AJ67" s="23"/>
      <c r="AK67" s="23"/>
      <c r="AL67" s="23"/>
      <c r="AM67" s="23"/>
      <c r="AN67" s="23"/>
    </row>
    <row r="68" spans="1:40" s="24" customFormat="1" ht="22.5">
      <c r="A68" s="36" t="s">
        <v>3089</v>
      </c>
      <c r="B68" s="197" t="s">
        <v>2360</v>
      </c>
      <c r="C68" s="37" t="s">
        <v>2764</v>
      </c>
      <c r="D68" s="38" t="s">
        <v>2765</v>
      </c>
      <c r="E68" s="38" t="s">
        <v>1474</v>
      </c>
      <c r="F68" s="38" t="s">
        <v>2992</v>
      </c>
      <c r="G68" s="38" t="s">
        <v>2764</v>
      </c>
      <c r="H68" s="38" t="s">
        <v>2769</v>
      </c>
      <c r="I68" s="38" t="s">
        <v>2767</v>
      </c>
      <c r="J68" s="39" t="s">
        <v>2770</v>
      </c>
      <c r="K68" s="162">
        <f>K69+K71</f>
        <v>296000</v>
      </c>
      <c r="L68" s="162">
        <f>L69+L71</f>
        <v>349200</v>
      </c>
      <c r="M68" s="159">
        <f>K68-L68</f>
        <v>-53200</v>
      </c>
      <c r="N68" s="22"/>
      <c r="O68" s="22"/>
      <c r="P68" s="22"/>
      <c r="Q68" s="22"/>
      <c r="R68" s="22"/>
      <c r="S68" s="22"/>
      <c r="T68" s="22"/>
      <c r="U68" s="22"/>
      <c r="V68" s="22"/>
      <c r="W68" s="22"/>
      <c r="X68" s="22"/>
      <c r="Y68" s="22"/>
      <c r="Z68" s="22"/>
      <c r="AA68" s="22"/>
      <c r="AB68" s="22"/>
      <c r="AC68" s="22"/>
      <c r="AD68" s="22"/>
      <c r="AE68" s="22"/>
      <c r="AF68" s="22"/>
      <c r="AG68" s="22"/>
      <c r="AH68" s="23"/>
      <c r="AI68" s="23"/>
      <c r="AJ68" s="23"/>
      <c r="AK68" s="23"/>
      <c r="AL68" s="23"/>
      <c r="AM68" s="23"/>
      <c r="AN68" s="23"/>
    </row>
    <row r="69" spans="1:40" s="24" customFormat="1" ht="22.5">
      <c r="A69" s="126" t="s">
        <v>1470</v>
      </c>
      <c r="B69" s="198" t="s">
        <v>2360</v>
      </c>
      <c r="C69" s="127" t="s">
        <v>2847</v>
      </c>
      <c r="D69" s="128" t="s">
        <v>2765</v>
      </c>
      <c r="E69" s="128" t="s">
        <v>1474</v>
      </c>
      <c r="F69" s="128" t="s">
        <v>2992</v>
      </c>
      <c r="G69" s="128" t="s">
        <v>2993</v>
      </c>
      <c r="H69" s="128" t="s">
        <v>2769</v>
      </c>
      <c r="I69" s="128" t="s">
        <v>2767</v>
      </c>
      <c r="J69" s="129" t="s">
        <v>2770</v>
      </c>
      <c r="K69" s="165">
        <v>36000</v>
      </c>
      <c r="L69" s="165">
        <f>L70</f>
        <v>42000</v>
      </c>
      <c r="M69" s="159">
        <f t="shared" si="0"/>
        <v>-6000</v>
      </c>
      <c r="N69" s="22"/>
      <c r="O69" s="22"/>
      <c r="P69" s="22"/>
      <c r="Q69" s="22"/>
      <c r="R69" s="22"/>
      <c r="S69" s="22"/>
      <c r="T69" s="22"/>
      <c r="U69" s="22"/>
      <c r="V69" s="22"/>
      <c r="W69" s="22"/>
      <c r="X69" s="22"/>
      <c r="Y69" s="22"/>
      <c r="Z69" s="22"/>
      <c r="AA69" s="22"/>
      <c r="AB69" s="22"/>
      <c r="AC69" s="22"/>
      <c r="AD69" s="22"/>
      <c r="AE69" s="22"/>
      <c r="AF69" s="22"/>
      <c r="AG69" s="22"/>
      <c r="AH69" s="23"/>
      <c r="AI69" s="23"/>
      <c r="AJ69" s="23"/>
      <c r="AK69" s="23"/>
      <c r="AL69" s="23"/>
      <c r="AM69" s="23"/>
      <c r="AN69" s="23"/>
    </row>
    <row r="70" spans="1:40" s="24" customFormat="1" ht="22.5">
      <c r="A70" s="126" t="s">
        <v>1470</v>
      </c>
      <c r="B70" s="198" t="s">
        <v>2360</v>
      </c>
      <c r="C70" s="127" t="s">
        <v>2847</v>
      </c>
      <c r="D70" s="128" t="s">
        <v>2765</v>
      </c>
      <c r="E70" s="128" t="s">
        <v>1474</v>
      </c>
      <c r="F70" s="128" t="s">
        <v>2992</v>
      </c>
      <c r="G70" s="128" t="s">
        <v>2993</v>
      </c>
      <c r="H70" s="128" t="s">
        <v>2769</v>
      </c>
      <c r="I70" s="128" t="s">
        <v>2773</v>
      </c>
      <c r="J70" s="129" t="s">
        <v>2770</v>
      </c>
      <c r="K70" s="165">
        <v>0</v>
      </c>
      <c r="L70" s="165">
        <v>42000</v>
      </c>
      <c r="M70" s="246">
        <f t="shared" si="0"/>
        <v>-42000</v>
      </c>
      <c r="N70" s="22"/>
      <c r="O70" s="22"/>
      <c r="P70" s="22"/>
      <c r="Q70" s="22"/>
      <c r="R70" s="22"/>
      <c r="S70" s="22"/>
      <c r="T70" s="22"/>
      <c r="U70" s="22"/>
      <c r="V70" s="22"/>
      <c r="W70" s="22"/>
      <c r="X70" s="22"/>
      <c r="Y70" s="22"/>
      <c r="Z70" s="22"/>
      <c r="AA70" s="22"/>
      <c r="AB70" s="22"/>
      <c r="AC70" s="22"/>
      <c r="AD70" s="22"/>
      <c r="AE70" s="22"/>
      <c r="AF70" s="22"/>
      <c r="AG70" s="22"/>
      <c r="AH70" s="23"/>
      <c r="AI70" s="23"/>
      <c r="AJ70" s="23"/>
      <c r="AK70" s="23"/>
      <c r="AL70" s="23"/>
      <c r="AM70" s="23"/>
      <c r="AN70" s="23"/>
    </row>
    <row r="71" spans="1:40" s="24" customFormat="1" ht="33.75">
      <c r="A71" s="126" t="s">
        <v>3090</v>
      </c>
      <c r="B71" s="198" t="s">
        <v>2360</v>
      </c>
      <c r="C71" s="127" t="s">
        <v>2764</v>
      </c>
      <c r="D71" s="128" t="s">
        <v>2765</v>
      </c>
      <c r="E71" s="128" t="s">
        <v>1474</v>
      </c>
      <c r="F71" s="128" t="s">
        <v>2992</v>
      </c>
      <c r="G71" s="128" t="s">
        <v>2994</v>
      </c>
      <c r="H71" s="128" t="s">
        <v>2769</v>
      </c>
      <c r="I71" s="128" t="s">
        <v>2767</v>
      </c>
      <c r="J71" s="129" t="s">
        <v>2770</v>
      </c>
      <c r="K71" s="165">
        <f>K72</f>
        <v>260000</v>
      </c>
      <c r="L71" s="165">
        <f>L72</f>
        <v>307200</v>
      </c>
      <c r="M71" s="246">
        <f t="shared" si="0"/>
        <v>-47200</v>
      </c>
      <c r="N71" s="22"/>
      <c r="O71" s="22"/>
      <c r="P71" s="22"/>
      <c r="Q71" s="22"/>
      <c r="R71" s="22"/>
      <c r="S71" s="22"/>
      <c r="T71" s="22"/>
      <c r="U71" s="22"/>
      <c r="V71" s="22"/>
      <c r="W71" s="22"/>
      <c r="X71" s="22"/>
      <c r="Y71" s="22"/>
      <c r="Z71" s="22"/>
      <c r="AA71" s="22"/>
      <c r="AB71" s="22"/>
      <c r="AC71" s="22"/>
      <c r="AD71" s="22"/>
      <c r="AE71" s="22"/>
      <c r="AF71" s="22"/>
      <c r="AG71" s="22"/>
      <c r="AH71" s="23"/>
      <c r="AI71" s="23"/>
      <c r="AJ71" s="23"/>
      <c r="AK71" s="23"/>
      <c r="AL71" s="23"/>
      <c r="AM71" s="23"/>
      <c r="AN71" s="23"/>
    </row>
    <row r="72" spans="1:40" s="13" customFormat="1" ht="56.25">
      <c r="A72" s="126" t="s">
        <v>2835</v>
      </c>
      <c r="B72" s="198" t="s">
        <v>2360</v>
      </c>
      <c r="C72" s="127" t="s">
        <v>2995</v>
      </c>
      <c r="D72" s="128" t="s">
        <v>2765</v>
      </c>
      <c r="E72" s="128" t="s">
        <v>1474</v>
      </c>
      <c r="F72" s="128" t="s">
        <v>2992</v>
      </c>
      <c r="G72" s="128" t="s">
        <v>2996</v>
      </c>
      <c r="H72" s="128" t="s">
        <v>2769</v>
      </c>
      <c r="I72" s="128" t="s">
        <v>2767</v>
      </c>
      <c r="J72" s="129" t="s">
        <v>2770</v>
      </c>
      <c r="K72" s="165">
        <v>260000</v>
      </c>
      <c r="L72" s="160">
        <f>SUM(L73)</f>
        <v>307200</v>
      </c>
      <c r="M72" s="246">
        <f t="shared" si="0"/>
        <v>-47200</v>
      </c>
      <c r="N72" s="11"/>
      <c r="O72" s="11"/>
      <c r="P72" s="11"/>
      <c r="Q72" s="11"/>
      <c r="R72" s="11"/>
      <c r="S72" s="11"/>
      <c r="T72" s="11"/>
      <c r="U72" s="11"/>
      <c r="V72" s="11"/>
      <c r="W72" s="11"/>
      <c r="X72" s="11"/>
      <c r="Y72" s="11"/>
      <c r="Z72" s="11"/>
      <c r="AA72" s="11"/>
      <c r="AB72" s="11"/>
      <c r="AC72" s="11"/>
      <c r="AD72" s="11"/>
      <c r="AE72" s="11"/>
      <c r="AF72" s="11"/>
      <c r="AG72" s="11"/>
      <c r="AH72" s="12"/>
      <c r="AI72" s="12"/>
      <c r="AJ72" s="12"/>
      <c r="AK72" s="12"/>
      <c r="AL72" s="12"/>
      <c r="AM72" s="12"/>
      <c r="AN72" s="12"/>
    </row>
    <row r="73" spans="1:40" s="13" customFormat="1" ht="56.25">
      <c r="A73" s="126" t="s">
        <v>2835</v>
      </c>
      <c r="B73" s="198" t="s">
        <v>2360</v>
      </c>
      <c r="C73" s="127" t="s">
        <v>2995</v>
      </c>
      <c r="D73" s="128" t="s">
        <v>2765</v>
      </c>
      <c r="E73" s="128" t="s">
        <v>1474</v>
      </c>
      <c r="F73" s="128" t="s">
        <v>2992</v>
      </c>
      <c r="G73" s="128" t="s">
        <v>2996</v>
      </c>
      <c r="H73" s="128" t="s">
        <v>2769</v>
      </c>
      <c r="I73" s="128" t="s">
        <v>2773</v>
      </c>
      <c r="J73" s="129" t="s">
        <v>2770</v>
      </c>
      <c r="K73" s="160">
        <v>0</v>
      </c>
      <c r="L73" s="165">
        <v>307200</v>
      </c>
      <c r="M73" s="159">
        <f t="shared" si="0"/>
        <v>-307200</v>
      </c>
      <c r="N73" s="11"/>
      <c r="O73" s="11"/>
      <c r="P73" s="11"/>
      <c r="Q73" s="11"/>
      <c r="R73" s="11"/>
      <c r="S73" s="11"/>
      <c r="T73" s="11"/>
      <c r="U73" s="11"/>
      <c r="V73" s="11"/>
      <c r="W73" s="11"/>
      <c r="X73" s="11"/>
      <c r="Y73" s="11"/>
      <c r="Z73" s="11"/>
      <c r="AA73" s="11"/>
      <c r="AB73" s="11"/>
      <c r="AC73" s="11"/>
      <c r="AD73" s="11"/>
      <c r="AE73" s="11"/>
      <c r="AF73" s="11"/>
      <c r="AG73" s="11"/>
      <c r="AH73" s="12"/>
      <c r="AI73" s="12"/>
      <c r="AJ73" s="12"/>
      <c r="AK73" s="12"/>
      <c r="AL73" s="12"/>
      <c r="AM73" s="12"/>
      <c r="AN73" s="12"/>
    </row>
    <row r="74" spans="1:40" s="13" customFormat="1" ht="22.5">
      <c r="A74" s="36" t="s">
        <v>2836</v>
      </c>
      <c r="B74" s="197" t="s">
        <v>2360</v>
      </c>
      <c r="C74" s="37" t="s">
        <v>2764</v>
      </c>
      <c r="D74" s="38" t="s">
        <v>2765</v>
      </c>
      <c r="E74" s="38" t="s">
        <v>2999</v>
      </c>
      <c r="F74" s="38" t="s">
        <v>2766</v>
      </c>
      <c r="G74" s="38" t="s">
        <v>2764</v>
      </c>
      <c r="H74" s="38" t="s">
        <v>2766</v>
      </c>
      <c r="I74" s="38" t="s">
        <v>2767</v>
      </c>
      <c r="J74" s="39" t="s">
        <v>2764</v>
      </c>
      <c r="K74" s="162">
        <f>K75+K77+K80+K91+K94</f>
        <v>99727763.31</v>
      </c>
      <c r="L74" s="162">
        <f>L75+L77+L80+L91+L94</f>
        <v>93071179.07999998</v>
      </c>
      <c r="M74" s="246">
        <f t="shared" si="0"/>
        <v>6656584.230000019</v>
      </c>
      <c r="N74" s="11"/>
      <c r="O74" s="11"/>
      <c r="P74" s="11"/>
      <c r="Q74" s="11"/>
      <c r="R74" s="11"/>
      <c r="S74" s="11"/>
      <c r="T74" s="11"/>
      <c r="U74" s="11"/>
      <c r="V74" s="11"/>
      <c r="W74" s="11"/>
      <c r="X74" s="11"/>
      <c r="Y74" s="11"/>
      <c r="Z74" s="11"/>
      <c r="AA74" s="11"/>
      <c r="AB74" s="11"/>
      <c r="AC74" s="11"/>
      <c r="AD74" s="11"/>
      <c r="AE74" s="11"/>
      <c r="AF74" s="11"/>
      <c r="AG74" s="11"/>
      <c r="AH74" s="12"/>
      <c r="AI74" s="12"/>
      <c r="AJ74" s="12"/>
      <c r="AK74" s="12"/>
      <c r="AL74" s="12"/>
      <c r="AM74" s="12"/>
      <c r="AN74" s="12"/>
    </row>
    <row r="75" spans="1:40" s="13" customFormat="1" ht="45">
      <c r="A75" s="36" t="s">
        <v>2837</v>
      </c>
      <c r="B75" s="197" t="s">
        <v>2360</v>
      </c>
      <c r="C75" s="37" t="s">
        <v>2764</v>
      </c>
      <c r="D75" s="38" t="s">
        <v>2765</v>
      </c>
      <c r="E75" s="38" t="s">
        <v>2999</v>
      </c>
      <c r="F75" s="38" t="s">
        <v>2769</v>
      </c>
      <c r="G75" s="38" t="s">
        <v>2764</v>
      </c>
      <c r="H75" s="38" t="s">
        <v>2766</v>
      </c>
      <c r="I75" s="38" t="s">
        <v>2767</v>
      </c>
      <c r="J75" s="39" t="s">
        <v>3000</v>
      </c>
      <c r="K75" s="162">
        <f>K76</f>
        <v>14994</v>
      </c>
      <c r="L75" s="162">
        <f>L76</f>
        <v>14994</v>
      </c>
      <c r="M75" s="159">
        <f t="shared" si="0"/>
        <v>0</v>
      </c>
      <c r="N75" s="11"/>
      <c r="O75" s="11"/>
      <c r="P75" s="11"/>
      <c r="Q75" s="11"/>
      <c r="R75" s="11"/>
      <c r="S75" s="11"/>
      <c r="T75" s="11"/>
      <c r="U75" s="11"/>
      <c r="V75" s="11"/>
      <c r="W75" s="11"/>
      <c r="X75" s="11"/>
      <c r="Y75" s="11"/>
      <c r="Z75" s="11"/>
      <c r="AA75" s="11"/>
      <c r="AB75" s="11"/>
      <c r="AC75" s="11"/>
      <c r="AD75" s="11"/>
      <c r="AE75" s="11"/>
      <c r="AF75" s="11"/>
      <c r="AG75" s="11"/>
      <c r="AH75" s="12"/>
      <c r="AI75" s="12"/>
      <c r="AJ75" s="12"/>
      <c r="AK75" s="12"/>
      <c r="AL75" s="12"/>
      <c r="AM75" s="12"/>
      <c r="AN75" s="12"/>
    </row>
    <row r="76" spans="1:40" s="13" customFormat="1" ht="33.75">
      <c r="A76" s="126" t="s">
        <v>3001</v>
      </c>
      <c r="B76" s="198" t="s">
        <v>2360</v>
      </c>
      <c r="C76" s="127" t="s">
        <v>3002</v>
      </c>
      <c r="D76" s="128" t="s">
        <v>2765</v>
      </c>
      <c r="E76" s="128" t="s">
        <v>2999</v>
      </c>
      <c r="F76" s="128" t="s">
        <v>2769</v>
      </c>
      <c r="G76" s="128" t="s">
        <v>2998</v>
      </c>
      <c r="H76" s="128" t="s">
        <v>1472</v>
      </c>
      <c r="I76" s="128" t="s">
        <v>2767</v>
      </c>
      <c r="J76" s="129" t="s">
        <v>3000</v>
      </c>
      <c r="K76" s="160">
        <v>14994</v>
      </c>
      <c r="L76" s="160">
        <v>14994</v>
      </c>
      <c r="M76" s="159">
        <f t="shared" si="0"/>
        <v>0</v>
      </c>
      <c r="N76" s="11"/>
      <c r="O76" s="11"/>
      <c r="P76" s="11"/>
      <c r="Q76" s="11"/>
      <c r="R76" s="11"/>
      <c r="S76" s="11"/>
      <c r="T76" s="11"/>
      <c r="U76" s="11"/>
      <c r="V76" s="11"/>
      <c r="W76" s="11"/>
      <c r="X76" s="11"/>
      <c r="Y76" s="11"/>
      <c r="Z76" s="11"/>
      <c r="AA76" s="11"/>
      <c r="AB76" s="11"/>
      <c r="AC76" s="11"/>
      <c r="AD76" s="11"/>
      <c r="AE76" s="11"/>
      <c r="AF76" s="11"/>
      <c r="AG76" s="11"/>
      <c r="AH76" s="12"/>
      <c r="AI76" s="12"/>
      <c r="AJ76" s="12"/>
      <c r="AK76" s="12"/>
      <c r="AL76" s="12"/>
      <c r="AM76" s="12"/>
      <c r="AN76" s="12"/>
    </row>
    <row r="77" spans="1:40" s="13" customFormat="1" ht="22.5">
      <c r="A77" s="36" t="s">
        <v>2838</v>
      </c>
      <c r="B77" s="197" t="s">
        <v>2360</v>
      </c>
      <c r="C77" s="37" t="s">
        <v>2764</v>
      </c>
      <c r="D77" s="38" t="s">
        <v>2765</v>
      </c>
      <c r="E77" s="38" t="s">
        <v>2999</v>
      </c>
      <c r="F77" s="38" t="s">
        <v>1473</v>
      </c>
      <c r="G77" s="38" t="s">
        <v>2764</v>
      </c>
      <c r="H77" s="38" t="s">
        <v>2766</v>
      </c>
      <c r="I77" s="38" t="s">
        <v>2767</v>
      </c>
      <c r="J77" s="39" t="s">
        <v>3000</v>
      </c>
      <c r="K77" s="162">
        <f>K78</f>
        <v>3274479.04</v>
      </c>
      <c r="L77" s="162">
        <f>L78</f>
        <v>3276739.31</v>
      </c>
      <c r="M77" s="246">
        <f t="shared" si="0"/>
        <v>-2260.2700000000186</v>
      </c>
      <c r="N77" s="11"/>
      <c r="O77" s="11"/>
      <c r="P77" s="11"/>
      <c r="Q77" s="11"/>
      <c r="R77" s="11"/>
      <c r="S77" s="11"/>
      <c r="T77" s="11"/>
      <c r="U77" s="11"/>
      <c r="V77" s="11"/>
      <c r="W77" s="11"/>
      <c r="X77" s="11"/>
      <c r="Y77" s="11"/>
      <c r="Z77" s="11"/>
      <c r="AA77" s="11"/>
      <c r="AB77" s="11"/>
      <c r="AC77" s="11"/>
      <c r="AD77" s="11"/>
      <c r="AE77" s="11"/>
      <c r="AF77" s="11"/>
      <c r="AG77" s="11"/>
      <c r="AH77" s="12"/>
      <c r="AI77" s="12"/>
      <c r="AJ77" s="12"/>
      <c r="AK77" s="12"/>
      <c r="AL77" s="12"/>
      <c r="AM77" s="12"/>
      <c r="AN77" s="12"/>
    </row>
    <row r="78" spans="1:40" s="13" customFormat="1" ht="22.5">
      <c r="A78" s="126" t="s">
        <v>1795</v>
      </c>
      <c r="B78" s="198" t="s">
        <v>2360</v>
      </c>
      <c r="C78" s="127" t="s">
        <v>1351</v>
      </c>
      <c r="D78" s="128" t="s">
        <v>2765</v>
      </c>
      <c r="E78" s="128" t="s">
        <v>2999</v>
      </c>
      <c r="F78" s="128" t="s">
        <v>1473</v>
      </c>
      <c r="G78" s="128" t="s">
        <v>2998</v>
      </c>
      <c r="H78" s="128" t="s">
        <v>1472</v>
      </c>
      <c r="I78" s="128" t="s">
        <v>2767</v>
      </c>
      <c r="J78" s="129" t="s">
        <v>3000</v>
      </c>
      <c r="K78" s="160">
        <f>K79</f>
        <v>3274479.04</v>
      </c>
      <c r="L78" s="160">
        <f>L79</f>
        <v>3276739.31</v>
      </c>
      <c r="M78" s="159">
        <f t="shared" si="0"/>
        <v>-2260.2700000000186</v>
      </c>
      <c r="N78" s="11"/>
      <c r="O78" s="11"/>
      <c r="P78" s="11"/>
      <c r="Q78" s="11"/>
      <c r="R78" s="11"/>
      <c r="S78" s="11"/>
      <c r="T78" s="11"/>
      <c r="U78" s="11"/>
      <c r="V78" s="11"/>
      <c r="W78" s="11"/>
      <c r="X78" s="11"/>
      <c r="Y78" s="11"/>
      <c r="Z78" s="11"/>
      <c r="AA78" s="11"/>
      <c r="AB78" s="11"/>
      <c r="AC78" s="11"/>
      <c r="AD78" s="11"/>
      <c r="AE78" s="11"/>
      <c r="AF78" s="11"/>
      <c r="AG78" s="11"/>
      <c r="AH78" s="12"/>
      <c r="AI78" s="12"/>
      <c r="AJ78" s="12"/>
      <c r="AK78" s="12"/>
      <c r="AL78" s="12"/>
      <c r="AM78" s="12"/>
      <c r="AN78" s="12"/>
    </row>
    <row r="79" spans="1:40" s="13" customFormat="1" ht="22.5">
      <c r="A79" s="126" t="s">
        <v>3003</v>
      </c>
      <c r="B79" s="198" t="s">
        <v>2360</v>
      </c>
      <c r="C79" s="127" t="s">
        <v>1351</v>
      </c>
      <c r="D79" s="128" t="s">
        <v>2765</v>
      </c>
      <c r="E79" s="128" t="s">
        <v>2999</v>
      </c>
      <c r="F79" s="128" t="s">
        <v>1473</v>
      </c>
      <c r="G79" s="128" t="s">
        <v>2998</v>
      </c>
      <c r="H79" s="128" t="s">
        <v>1472</v>
      </c>
      <c r="I79" s="128" t="s">
        <v>3004</v>
      </c>
      <c r="J79" s="129" t="s">
        <v>3000</v>
      </c>
      <c r="K79" s="160">
        <v>3274479.04</v>
      </c>
      <c r="L79" s="160">
        <v>3276739.31</v>
      </c>
      <c r="M79" s="159">
        <f t="shared" si="0"/>
        <v>-2260.2700000000186</v>
      </c>
      <c r="N79" s="11"/>
      <c r="O79" s="11"/>
      <c r="P79" s="11"/>
      <c r="Q79" s="11"/>
      <c r="R79" s="11"/>
      <c r="S79" s="11"/>
      <c r="T79" s="11"/>
      <c r="U79" s="11"/>
      <c r="V79" s="11"/>
      <c r="W79" s="11"/>
      <c r="X79" s="11"/>
      <c r="Y79" s="11"/>
      <c r="Z79" s="11"/>
      <c r="AA79" s="11"/>
      <c r="AB79" s="11"/>
      <c r="AC79" s="11"/>
      <c r="AD79" s="11"/>
      <c r="AE79" s="11"/>
      <c r="AF79" s="11"/>
      <c r="AG79" s="11"/>
      <c r="AH79" s="12"/>
      <c r="AI79" s="12"/>
      <c r="AJ79" s="12"/>
      <c r="AK79" s="12"/>
      <c r="AL79" s="12"/>
      <c r="AM79" s="12"/>
      <c r="AN79" s="12"/>
    </row>
    <row r="80" spans="1:40" s="24" customFormat="1" ht="56.25">
      <c r="A80" s="36" t="s">
        <v>1796</v>
      </c>
      <c r="B80" s="197" t="s">
        <v>2360</v>
      </c>
      <c r="C80" s="37" t="s">
        <v>2764</v>
      </c>
      <c r="D80" s="38" t="s">
        <v>2765</v>
      </c>
      <c r="E80" s="38" t="s">
        <v>2999</v>
      </c>
      <c r="F80" s="38" t="s">
        <v>1472</v>
      </c>
      <c r="G80" s="38" t="s">
        <v>2764</v>
      </c>
      <c r="H80" s="38" t="s">
        <v>2766</v>
      </c>
      <c r="I80" s="38" t="s">
        <v>2767</v>
      </c>
      <c r="J80" s="39" t="s">
        <v>3000</v>
      </c>
      <c r="K80" s="162">
        <f>K81+K87+K85</f>
        <v>81623923.42999999</v>
      </c>
      <c r="L80" s="162">
        <f>L81+L87+L85</f>
        <v>76741815.67999999</v>
      </c>
      <c r="M80" s="159">
        <f t="shared" si="0"/>
        <v>4882107.75</v>
      </c>
      <c r="N80" s="22"/>
      <c r="O80" s="22"/>
      <c r="P80" s="22"/>
      <c r="Q80" s="22"/>
      <c r="R80" s="22"/>
      <c r="S80" s="22"/>
      <c r="T80" s="22"/>
      <c r="U80" s="22"/>
      <c r="V80" s="22"/>
      <c r="W80" s="22"/>
      <c r="X80" s="22"/>
      <c r="Y80" s="22"/>
      <c r="Z80" s="22"/>
      <c r="AA80" s="22"/>
      <c r="AB80" s="22"/>
      <c r="AC80" s="22"/>
      <c r="AD80" s="22"/>
      <c r="AE80" s="22"/>
      <c r="AF80" s="22"/>
      <c r="AG80" s="22"/>
      <c r="AH80" s="23"/>
      <c r="AI80" s="23"/>
      <c r="AJ80" s="23"/>
      <c r="AK80" s="23"/>
      <c r="AL80" s="23"/>
      <c r="AM80" s="23"/>
      <c r="AN80" s="23"/>
    </row>
    <row r="81" spans="1:40" s="13" customFormat="1" ht="33.75">
      <c r="A81" s="126" t="s">
        <v>1797</v>
      </c>
      <c r="B81" s="198" t="s">
        <v>2360</v>
      </c>
      <c r="C81" s="127" t="s">
        <v>2764</v>
      </c>
      <c r="D81" s="128" t="s">
        <v>2765</v>
      </c>
      <c r="E81" s="128" t="s">
        <v>2999</v>
      </c>
      <c r="F81" s="128" t="s">
        <v>1472</v>
      </c>
      <c r="G81" s="128" t="s">
        <v>2360</v>
      </c>
      <c r="H81" s="128" t="s">
        <v>2766</v>
      </c>
      <c r="I81" s="128" t="s">
        <v>2767</v>
      </c>
      <c r="J81" s="129" t="s">
        <v>3000</v>
      </c>
      <c r="K81" s="160">
        <f>K82</f>
        <v>81279726.21</v>
      </c>
      <c r="L81" s="160">
        <f>L82</f>
        <v>76381258.47999999</v>
      </c>
      <c r="M81" s="159">
        <f t="shared" si="0"/>
        <v>4898467.730000004</v>
      </c>
      <c r="N81" s="11"/>
      <c r="O81" s="11"/>
      <c r="P81" s="11"/>
      <c r="Q81" s="11"/>
      <c r="R81" s="11"/>
      <c r="S81" s="11"/>
      <c r="T81" s="11"/>
      <c r="U81" s="11"/>
      <c r="V81" s="11"/>
      <c r="W81" s="11"/>
      <c r="X81" s="11"/>
      <c r="Y81" s="11"/>
      <c r="Z81" s="11"/>
      <c r="AA81" s="11"/>
      <c r="AB81" s="11"/>
      <c r="AC81" s="11"/>
      <c r="AD81" s="11"/>
      <c r="AE81" s="11"/>
      <c r="AF81" s="11"/>
      <c r="AG81" s="11"/>
      <c r="AH81" s="12"/>
      <c r="AI81" s="12"/>
      <c r="AJ81" s="12"/>
      <c r="AK81" s="12"/>
      <c r="AL81" s="12"/>
      <c r="AM81" s="12"/>
      <c r="AN81" s="12"/>
    </row>
    <row r="82" spans="1:40" s="13" customFormat="1" ht="45">
      <c r="A82" s="126" t="s">
        <v>1798</v>
      </c>
      <c r="B82" s="198" t="s">
        <v>2360</v>
      </c>
      <c r="C82" s="127" t="s">
        <v>3002</v>
      </c>
      <c r="D82" s="128" t="s">
        <v>2765</v>
      </c>
      <c r="E82" s="128" t="s">
        <v>2999</v>
      </c>
      <c r="F82" s="128" t="s">
        <v>1472</v>
      </c>
      <c r="G82" s="128" t="s">
        <v>2189</v>
      </c>
      <c r="H82" s="128" t="s">
        <v>2190</v>
      </c>
      <c r="I82" s="128" t="s">
        <v>2767</v>
      </c>
      <c r="J82" s="129" t="s">
        <v>3000</v>
      </c>
      <c r="K82" s="160">
        <f>K83+K84</f>
        <v>81279726.21</v>
      </c>
      <c r="L82" s="160">
        <f>L83+L84</f>
        <v>76381258.47999999</v>
      </c>
      <c r="M82" s="159">
        <f t="shared" si="0"/>
        <v>4898467.730000004</v>
      </c>
      <c r="N82" s="11"/>
      <c r="O82" s="11"/>
      <c r="P82" s="11"/>
      <c r="Q82" s="11"/>
      <c r="R82" s="11"/>
      <c r="S82" s="11"/>
      <c r="T82" s="11"/>
      <c r="U82" s="11"/>
      <c r="V82" s="11"/>
      <c r="W82" s="11"/>
      <c r="X82" s="11"/>
      <c r="Y82" s="11"/>
      <c r="Z82" s="11"/>
      <c r="AA82" s="11"/>
      <c r="AB82" s="11"/>
      <c r="AC82" s="11"/>
      <c r="AD82" s="11"/>
      <c r="AE82" s="11"/>
      <c r="AF82" s="11"/>
      <c r="AG82" s="11"/>
      <c r="AH82" s="12"/>
      <c r="AI82" s="12"/>
      <c r="AJ82" s="12"/>
      <c r="AK82" s="12"/>
      <c r="AL82" s="12"/>
      <c r="AM82" s="12"/>
      <c r="AN82" s="12"/>
    </row>
    <row r="83" spans="1:40" s="24" customFormat="1" ht="33.75">
      <c r="A83" s="126" t="s">
        <v>2191</v>
      </c>
      <c r="B83" s="198" t="s">
        <v>2360</v>
      </c>
      <c r="C83" s="127" t="s">
        <v>3002</v>
      </c>
      <c r="D83" s="128" t="s">
        <v>2765</v>
      </c>
      <c r="E83" s="128" t="s">
        <v>2999</v>
      </c>
      <c r="F83" s="128" t="s">
        <v>1472</v>
      </c>
      <c r="G83" s="128" t="s">
        <v>2189</v>
      </c>
      <c r="H83" s="128" t="s">
        <v>2190</v>
      </c>
      <c r="I83" s="128" t="s">
        <v>2192</v>
      </c>
      <c r="J83" s="129" t="s">
        <v>3000</v>
      </c>
      <c r="K83" s="160">
        <v>54729709.19</v>
      </c>
      <c r="L83" s="161">
        <v>50881861.62</v>
      </c>
      <c r="M83" s="159">
        <f aca="true" t="shared" si="1" ref="M83:M148">K83-L83</f>
        <v>3847847.5700000003</v>
      </c>
      <c r="N83" s="22"/>
      <c r="O83" s="22"/>
      <c r="P83" s="22"/>
      <c r="Q83" s="22"/>
      <c r="R83" s="22"/>
      <c r="S83" s="22"/>
      <c r="T83" s="22"/>
      <c r="U83" s="22"/>
      <c r="V83" s="22"/>
      <c r="W83" s="22"/>
      <c r="X83" s="22"/>
      <c r="Y83" s="22"/>
      <c r="Z83" s="22"/>
      <c r="AA83" s="22"/>
      <c r="AB83" s="22"/>
      <c r="AC83" s="22"/>
      <c r="AD83" s="22"/>
      <c r="AE83" s="22"/>
      <c r="AF83" s="22"/>
      <c r="AG83" s="22"/>
      <c r="AH83" s="23"/>
      <c r="AI83" s="23"/>
      <c r="AJ83" s="23"/>
      <c r="AK83" s="23"/>
      <c r="AL83" s="23"/>
      <c r="AM83" s="23"/>
      <c r="AN83" s="23"/>
    </row>
    <row r="84" spans="1:40" s="24" customFormat="1" ht="33.75">
      <c r="A84" s="126" t="s">
        <v>2193</v>
      </c>
      <c r="B84" s="198" t="s">
        <v>2360</v>
      </c>
      <c r="C84" s="127" t="s">
        <v>3002</v>
      </c>
      <c r="D84" s="128" t="s">
        <v>2765</v>
      </c>
      <c r="E84" s="128" t="s">
        <v>2999</v>
      </c>
      <c r="F84" s="128" t="s">
        <v>1472</v>
      </c>
      <c r="G84" s="128" t="s">
        <v>2189</v>
      </c>
      <c r="H84" s="128" t="s">
        <v>2190</v>
      </c>
      <c r="I84" s="128" t="s">
        <v>2194</v>
      </c>
      <c r="J84" s="129" t="s">
        <v>3000</v>
      </c>
      <c r="K84" s="160">
        <v>26550017.02</v>
      </c>
      <c r="L84" s="161">
        <v>25499396.86</v>
      </c>
      <c r="M84" s="159">
        <f t="shared" si="1"/>
        <v>1050620.1600000001</v>
      </c>
      <c r="N84" s="22"/>
      <c r="O84" s="22"/>
      <c r="P84" s="22"/>
      <c r="Q84" s="22"/>
      <c r="R84" s="22"/>
      <c r="S84" s="22"/>
      <c r="T84" s="22"/>
      <c r="U84" s="22"/>
      <c r="V84" s="22"/>
      <c r="W84" s="22"/>
      <c r="X84" s="22"/>
      <c r="Y84" s="22"/>
      <c r="Z84" s="22"/>
      <c r="AA84" s="22"/>
      <c r="AB84" s="22"/>
      <c r="AC84" s="22"/>
      <c r="AD84" s="22"/>
      <c r="AE84" s="22"/>
      <c r="AF84" s="22"/>
      <c r="AG84" s="22"/>
      <c r="AH84" s="23"/>
      <c r="AI84" s="23"/>
      <c r="AJ84" s="23"/>
      <c r="AK84" s="23"/>
      <c r="AL84" s="23"/>
      <c r="AM84" s="23"/>
      <c r="AN84" s="23"/>
    </row>
    <row r="85" spans="1:40" s="13" customFormat="1" ht="45">
      <c r="A85" s="126" t="s">
        <v>2687</v>
      </c>
      <c r="B85" s="198" t="s">
        <v>2360</v>
      </c>
      <c r="C85" s="127" t="s">
        <v>2764</v>
      </c>
      <c r="D85" s="128" t="s">
        <v>2765</v>
      </c>
      <c r="E85" s="128" t="s">
        <v>2999</v>
      </c>
      <c r="F85" s="128" t="s">
        <v>1472</v>
      </c>
      <c r="G85" s="128" t="s">
        <v>2704</v>
      </c>
      <c r="H85" s="128" t="s">
        <v>2766</v>
      </c>
      <c r="I85" s="128" t="s">
        <v>2767</v>
      </c>
      <c r="J85" s="129" t="s">
        <v>3000</v>
      </c>
      <c r="K85" s="160">
        <f>K86</f>
        <v>231964.06</v>
      </c>
      <c r="L85" s="160">
        <f>L86</f>
        <v>245773.44</v>
      </c>
      <c r="M85" s="159">
        <f t="shared" si="1"/>
        <v>-13809.380000000005</v>
      </c>
      <c r="N85" s="11"/>
      <c r="O85" s="11"/>
      <c r="P85" s="11"/>
      <c r="Q85" s="11"/>
      <c r="R85" s="11"/>
      <c r="S85" s="11"/>
      <c r="T85" s="11"/>
      <c r="U85" s="11"/>
      <c r="V85" s="11"/>
      <c r="W85" s="11"/>
      <c r="X85" s="11"/>
      <c r="Y85" s="11"/>
      <c r="Z85" s="11"/>
      <c r="AA85" s="11"/>
      <c r="AB85" s="11"/>
      <c r="AC85" s="11"/>
      <c r="AD85" s="11"/>
      <c r="AE85" s="11"/>
      <c r="AF85" s="11"/>
      <c r="AG85" s="11"/>
      <c r="AH85" s="12"/>
      <c r="AI85" s="12"/>
      <c r="AJ85" s="12"/>
      <c r="AK85" s="12"/>
      <c r="AL85" s="12"/>
      <c r="AM85" s="12"/>
      <c r="AN85" s="12"/>
    </row>
    <row r="86" spans="1:40" s="13" customFormat="1" ht="45">
      <c r="A86" s="126" t="s">
        <v>2688</v>
      </c>
      <c r="B86" s="198" t="s">
        <v>2360</v>
      </c>
      <c r="C86" s="127" t="s">
        <v>3002</v>
      </c>
      <c r="D86" s="128" t="s">
        <v>2765</v>
      </c>
      <c r="E86" s="128" t="s">
        <v>2999</v>
      </c>
      <c r="F86" s="128" t="s">
        <v>1472</v>
      </c>
      <c r="G86" s="128" t="s">
        <v>2982</v>
      </c>
      <c r="H86" s="128" t="s">
        <v>1472</v>
      </c>
      <c r="I86" s="128" t="s">
        <v>2767</v>
      </c>
      <c r="J86" s="129" t="s">
        <v>3000</v>
      </c>
      <c r="K86" s="160">
        <v>231964.06</v>
      </c>
      <c r="L86" s="160">
        <v>245773.44</v>
      </c>
      <c r="M86" s="159">
        <f t="shared" si="1"/>
        <v>-13809.380000000005</v>
      </c>
      <c r="N86" s="11"/>
      <c r="O86" s="11"/>
      <c r="P86" s="11"/>
      <c r="Q86" s="11"/>
      <c r="R86" s="11"/>
      <c r="S86" s="11"/>
      <c r="T86" s="11"/>
      <c r="U86" s="11"/>
      <c r="V86" s="11"/>
      <c r="W86" s="11"/>
      <c r="X86" s="11"/>
      <c r="Y86" s="11"/>
      <c r="Z86" s="11"/>
      <c r="AA86" s="11"/>
      <c r="AB86" s="11"/>
      <c r="AC86" s="11"/>
      <c r="AD86" s="11"/>
      <c r="AE86" s="11"/>
      <c r="AF86" s="11"/>
      <c r="AG86" s="11"/>
      <c r="AH86" s="12"/>
      <c r="AI86" s="12"/>
      <c r="AJ86" s="12"/>
      <c r="AK86" s="12"/>
      <c r="AL86" s="12"/>
      <c r="AM86" s="12"/>
      <c r="AN86" s="12"/>
    </row>
    <row r="87" spans="1:40" s="13" customFormat="1" ht="45">
      <c r="A87" s="126" t="s">
        <v>1799</v>
      </c>
      <c r="B87" s="198" t="s">
        <v>2360</v>
      </c>
      <c r="C87" s="127" t="s">
        <v>2764</v>
      </c>
      <c r="D87" s="128" t="s">
        <v>2765</v>
      </c>
      <c r="E87" s="128" t="s">
        <v>2999</v>
      </c>
      <c r="F87" s="128" t="s">
        <v>1472</v>
      </c>
      <c r="G87" s="128" t="s">
        <v>1825</v>
      </c>
      <c r="H87" s="128" t="s">
        <v>2766</v>
      </c>
      <c r="I87" s="128" t="s">
        <v>2767</v>
      </c>
      <c r="J87" s="129" t="s">
        <v>3000</v>
      </c>
      <c r="K87" s="160">
        <f>K88</f>
        <v>112233.16</v>
      </c>
      <c r="L87" s="160">
        <f>L88</f>
        <v>114783.76</v>
      </c>
      <c r="M87" s="159">
        <f t="shared" si="1"/>
        <v>-2550.5999999999913</v>
      </c>
      <c r="N87" s="11"/>
      <c r="O87" s="11"/>
      <c r="P87" s="11"/>
      <c r="Q87" s="11"/>
      <c r="R87" s="11"/>
      <c r="S87" s="11"/>
      <c r="T87" s="11"/>
      <c r="U87" s="11"/>
      <c r="V87" s="11"/>
      <c r="W87" s="11"/>
      <c r="X87" s="11"/>
      <c r="Y87" s="11"/>
      <c r="Z87" s="11"/>
      <c r="AA87" s="11"/>
      <c r="AB87" s="11"/>
      <c r="AC87" s="11"/>
      <c r="AD87" s="11"/>
      <c r="AE87" s="11"/>
      <c r="AF87" s="11"/>
      <c r="AG87" s="11"/>
      <c r="AH87" s="12"/>
      <c r="AI87" s="12"/>
      <c r="AJ87" s="12"/>
      <c r="AK87" s="12"/>
      <c r="AL87" s="12"/>
      <c r="AM87" s="12"/>
      <c r="AN87" s="12"/>
    </row>
    <row r="88" spans="1:40" s="24" customFormat="1" ht="33.75">
      <c r="A88" s="126" t="s">
        <v>1800</v>
      </c>
      <c r="B88" s="198" t="s">
        <v>2360</v>
      </c>
      <c r="C88" s="127" t="s">
        <v>3002</v>
      </c>
      <c r="D88" s="128" t="s">
        <v>2765</v>
      </c>
      <c r="E88" s="128" t="s">
        <v>2999</v>
      </c>
      <c r="F88" s="128" t="s">
        <v>1472</v>
      </c>
      <c r="G88" s="128" t="s">
        <v>2195</v>
      </c>
      <c r="H88" s="128" t="s">
        <v>1472</v>
      </c>
      <c r="I88" s="128" t="s">
        <v>2767</v>
      </c>
      <c r="J88" s="129" t="s">
        <v>3000</v>
      </c>
      <c r="K88" s="160">
        <f>K89+K90</f>
        <v>112233.16</v>
      </c>
      <c r="L88" s="160">
        <f>SUM(L89:L90)</f>
        <v>114783.76</v>
      </c>
      <c r="M88" s="246">
        <f t="shared" si="1"/>
        <v>-2550.5999999999913</v>
      </c>
      <c r="N88" s="22"/>
      <c r="O88" s="22"/>
      <c r="P88" s="22"/>
      <c r="Q88" s="22"/>
      <c r="R88" s="22"/>
      <c r="S88" s="22"/>
      <c r="T88" s="22"/>
      <c r="U88" s="22"/>
      <c r="V88" s="22"/>
      <c r="W88" s="22"/>
      <c r="X88" s="22"/>
      <c r="Y88" s="22"/>
      <c r="Z88" s="22"/>
      <c r="AA88" s="22"/>
      <c r="AB88" s="22"/>
      <c r="AC88" s="22"/>
      <c r="AD88" s="22"/>
      <c r="AE88" s="22"/>
      <c r="AF88" s="22"/>
      <c r="AG88" s="22"/>
      <c r="AH88" s="23"/>
      <c r="AI88" s="23"/>
      <c r="AJ88" s="23"/>
      <c r="AK88" s="23"/>
      <c r="AL88" s="23"/>
      <c r="AM88" s="23"/>
      <c r="AN88" s="23"/>
    </row>
    <row r="89" spans="1:40" s="24" customFormat="1" ht="22.5">
      <c r="A89" s="126" t="s">
        <v>2196</v>
      </c>
      <c r="B89" s="198" t="s">
        <v>2360</v>
      </c>
      <c r="C89" s="127" t="s">
        <v>3002</v>
      </c>
      <c r="D89" s="128" t="s">
        <v>2765</v>
      </c>
      <c r="E89" s="128" t="s">
        <v>2999</v>
      </c>
      <c r="F89" s="128" t="s">
        <v>1472</v>
      </c>
      <c r="G89" s="128" t="s">
        <v>2195</v>
      </c>
      <c r="H89" s="128" t="s">
        <v>1472</v>
      </c>
      <c r="I89" s="128" t="s">
        <v>2194</v>
      </c>
      <c r="J89" s="129" t="s">
        <v>3000</v>
      </c>
      <c r="K89" s="160">
        <v>37955.2</v>
      </c>
      <c r="L89" s="161">
        <v>37955.2</v>
      </c>
      <c r="M89" s="159">
        <f t="shared" si="1"/>
        <v>0</v>
      </c>
      <c r="N89" s="22"/>
      <c r="O89" s="22"/>
      <c r="P89" s="22"/>
      <c r="Q89" s="22"/>
      <c r="R89" s="22"/>
      <c r="S89" s="22"/>
      <c r="T89" s="22"/>
      <c r="U89" s="22"/>
      <c r="V89" s="22"/>
      <c r="W89" s="22"/>
      <c r="X89" s="22"/>
      <c r="Y89" s="22"/>
      <c r="Z89" s="22"/>
      <c r="AA89" s="22"/>
      <c r="AB89" s="22"/>
      <c r="AC89" s="22"/>
      <c r="AD89" s="22"/>
      <c r="AE89" s="22"/>
      <c r="AF89" s="22"/>
      <c r="AG89" s="22"/>
      <c r="AH89" s="23"/>
      <c r="AI89" s="23"/>
      <c r="AJ89" s="23"/>
      <c r="AK89" s="23"/>
      <c r="AL89" s="23"/>
      <c r="AM89" s="23"/>
      <c r="AN89" s="23"/>
    </row>
    <row r="90" spans="1:40" s="24" customFormat="1" ht="22.5">
      <c r="A90" s="126" t="s">
        <v>2197</v>
      </c>
      <c r="B90" s="198" t="s">
        <v>2360</v>
      </c>
      <c r="C90" s="127" t="s">
        <v>3002</v>
      </c>
      <c r="D90" s="128" t="s">
        <v>2765</v>
      </c>
      <c r="E90" s="128" t="s">
        <v>2999</v>
      </c>
      <c r="F90" s="128" t="s">
        <v>1472</v>
      </c>
      <c r="G90" s="128" t="s">
        <v>2195</v>
      </c>
      <c r="H90" s="128" t="s">
        <v>1472</v>
      </c>
      <c r="I90" s="128" t="s">
        <v>3004</v>
      </c>
      <c r="J90" s="129" t="s">
        <v>3000</v>
      </c>
      <c r="K90" s="160">
        <v>74277.96</v>
      </c>
      <c r="L90" s="161">
        <v>76828.56</v>
      </c>
      <c r="M90" s="159">
        <f t="shared" si="1"/>
        <v>-2550.5999999999913</v>
      </c>
      <c r="N90" s="22"/>
      <c r="O90" s="22"/>
      <c r="P90" s="22"/>
      <c r="Q90" s="22"/>
      <c r="R90" s="22"/>
      <c r="S90" s="22"/>
      <c r="T90" s="22"/>
      <c r="U90" s="22"/>
      <c r="V90" s="22"/>
      <c r="W90" s="22"/>
      <c r="X90" s="22"/>
      <c r="Y90" s="22"/>
      <c r="Z90" s="22"/>
      <c r="AA90" s="22"/>
      <c r="AB90" s="22"/>
      <c r="AC90" s="22"/>
      <c r="AD90" s="22"/>
      <c r="AE90" s="22"/>
      <c r="AF90" s="22"/>
      <c r="AG90" s="22"/>
      <c r="AH90" s="23"/>
      <c r="AI90" s="23"/>
      <c r="AJ90" s="23"/>
      <c r="AK90" s="23"/>
      <c r="AL90" s="23"/>
      <c r="AM90" s="23"/>
      <c r="AN90" s="23"/>
    </row>
    <row r="91" spans="1:40" s="13" customFormat="1" ht="15">
      <c r="A91" s="36" t="s">
        <v>2199</v>
      </c>
      <c r="B91" s="197" t="s">
        <v>2360</v>
      </c>
      <c r="C91" s="37" t="s">
        <v>2764</v>
      </c>
      <c r="D91" s="38" t="s">
        <v>2765</v>
      </c>
      <c r="E91" s="38" t="s">
        <v>2999</v>
      </c>
      <c r="F91" s="38" t="s">
        <v>2992</v>
      </c>
      <c r="G91" s="38" t="s">
        <v>2764</v>
      </c>
      <c r="H91" s="38" t="s">
        <v>2766</v>
      </c>
      <c r="I91" s="38" t="s">
        <v>2767</v>
      </c>
      <c r="J91" s="39" t="s">
        <v>3000</v>
      </c>
      <c r="K91" s="162">
        <f>K92</f>
        <v>53230</v>
      </c>
      <c r="L91" s="162">
        <f>L92</f>
        <v>175030.27</v>
      </c>
      <c r="M91" s="159">
        <f t="shared" si="1"/>
        <v>-121800.26999999999</v>
      </c>
      <c r="N91" s="11"/>
      <c r="O91" s="11"/>
      <c r="P91" s="11"/>
      <c r="Q91" s="11"/>
      <c r="R91" s="11"/>
      <c r="S91" s="11"/>
      <c r="T91" s="11"/>
      <c r="U91" s="11"/>
      <c r="V91" s="11"/>
      <c r="W91" s="11"/>
      <c r="X91" s="11"/>
      <c r="Y91" s="11"/>
      <c r="Z91" s="11"/>
      <c r="AA91" s="11"/>
      <c r="AB91" s="11"/>
      <c r="AC91" s="11"/>
      <c r="AD91" s="11"/>
      <c r="AE91" s="11"/>
      <c r="AF91" s="11"/>
      <c r="AG91" s="11"/>
      <c r="AH91" s="12"/>
      <c r="AI91" s="12"/>
      <c r="AJ91" s="12"/>
      <c r="AK91" s="12"/>
      <c r="AL91" s="12"/>
      <c r="AM91" s="12"/>
      <c r="AN91" s="12"/>
    </row>
    <row r="92" spans="1:40" s="13" customFormat="1" ht="33.75">
      <c r="A92" s="126" t="s">
        <v>2200</v>
      </c>
      <c r="B92" s="198" t="s">
        <v>2360</v>
      </c>
      <c r="C92" s="127" t="s">
        <v>2764</v>
      </c>
      <c r="D92" s="128" t="s">
        <v>2765</v>
      </c>
      <c r="E92" s="128" t="s">
        <v>2999</v>
      </c>
      <c r="F92" s="128" t="s">
        <v>2992</v>
      </c>
      <c r="G92" s="128" t="s">
        <v>2360</v>
      </c>
      <c r="H92" s="128" t="s">
        <v>2766</v>
      </c>
      <c r="I92" s="128" t="s">
        <v>2767</v>
      </c>
      <c r="J92" s="129" t="s">
        <v>3000</v>
      </c>
      <c r="K92" s="160">
        <f>K93</f>
        <v>53230</v>
      </c>
      <c r="L92" s="160">
        <f>L93</f>
        <v>175030.27</v>
      </c>
      <c r="M92" s="246">
        <f t="shared" si="1"/>
        <v>-121800.26999999999</v>
      </c>
      <c r="N92" s="11"/>
      <c r="O92" s="11"/>
      <c r="P92" s="11"/>
      <c r="Q92" s="11"/>
      <c r="R92" s="11"/>
      <c r="S92" s="11"/>
      <c r="T92" s="11"/>
      <c r="U92" s="11"/>
      <c r="V92" s="11"/>
      <c r="W92" s="11"/>
      <c r="X92" s="11"/>
      <c r="Y92" s="11"/>
      <c r="Z92" s="11"/>
      <c r="AA92" s="11"/>
      <c r="AB92" s="11"/>
      <c r="AC92" s="11"/>
      <c r="AD92" s="11"/>
      <c r="AE92" s="11"/>
      <c r="AF92" s="11"/>
      <c r="AG92" s="11"/>
      <c r="AH92" s="12"/>
      <c r="AI92" s="12"/>
      <c r="AJ92" s="12"/>
      <c r="AK92" s="12"/>
      <c r="AL92" s="12"/>
      <c r="AM92" s="12"/>
      <c r="AN92" s="12"/>
    </row>
    <row r="93" spans="1:40" s="13" customFormat="1" ht="33.75">
      <c r="A93" s="126" t="s">
        <v>2781</v>
      </c>
      <c r="B93" s="198" t="s">
        <v>2360</v>
      </c>
      <c r="C93" s="127" t="s">
        <v>3002</v>
      </c>
      <c r="D93" s="128" t="s">
        <v>2765</v>
      </c>
      <c r="E93" s="128" t="s">
        <v>2999</v>
      </c>
      <c r="F93" s="128" t="s">
        <v>2992</v>
      </c>
      <c r="G93" s="128" t="s">
        <v>2198</v>
      </c>
      <c r="H93" s="128" t="s">
        <v>1472</v>
      </c>
      <c r="I93" s="128" t="s">
        <v>2767</v>
      </c>
      <c r="J93" s="129" t="s">
        <v>3000</v>
      </c>
      <c r="K93" s="160">
        <v>53230</v>
      </c>
      <c r="L93" s="160">
        <v>175030.27</v>
      </c>
      <c r="M93" s="159">
        <f t="shared" si="1"/>
        <v>-121800.26999999999</v>
      </c>
      <c r="N93" s="11"/>
      <c r="O93" s="11"/>
      <c r="P93" s="11"/>
      <c r="Q93" s="11"/>
      <c r="R93" s="11"/>
      <c r="S93" s="11"/>
      <c r="T93" s="11"/>
      <c r="U93" s="11"/>
      <c r="V93" s="11"/>
      <c r="W93" s="11"/>
      <c r="X93" s="11"/>
      <c r="Y93" s="11"/>
      <c r="Z93" s="11"/>
      <c r="AA93" s="11"/>
      <c r="AB93" s="11"/>
      <c r="AC93" s="11"/>
      <c r="AD93" s="11"/>
      <c r="AE93" s="11"/>
      <c r="AF93" s="11"/>
      <c r="AG93" s="11"/>
      <c r="AH93" s="12"/>
      <c r="AI93" s="12"/>
      <c r="AJ93" s="12"/>
      <c r="AK93" s="12"/>
      <c r="AL93" s="12"/>
      <c r="AM93" s="12"/>
      <c r="AN93" s="12"/>
    </row>
    <row r="94" spans="1:40" s="13" customFormat="1" ht="56.25">
      <c r="A94" s="36" t="s">
        <v>3091</v>
      </c>
      <c r="B94" s="197" t="s">
        <v>2360</v>
      </c>
      <c r="C94" s="37" t="s">
        <v>2764</v>
      </c>
      <c r="D94" s="38" t="s">
        <v>2765</v>
      </c>
      <c r="E94" s="38" t="s">
        <v>2999</v>
      </c>
      <c r="F94" s="38" t="s">
        <v>2997</v>
      </c>
      <c r="G94" s="38" t="s">
        <v>2764</v>
      </c>
      <c r="H94" s="38" t="s">
        <v>2766</v>
      </c>
      <c r="I94" s="38" t="s">
        <v>2767</v>
      </c>
      <c r="J94" s="39" t="s">
        <v>3000</v>
      </c>
      <c r="K94" s="162">
        <f>K95</f>
        <v>14761136.84</v>
      </c>
      <c r="L94" s="162">
        <f>L95</f>
        <v>12862599.82</v>
      </c>
      <c r="M94" s="159">
        <f t="shared" si="1"/>
        <v>1898537.0199999996</v>
      </c>
      <c r="N94" s="11"/>
      <c r="O94" s="11"/>
      <c r="P94" s="11"/>
      <c r="Q94" s="11"/>
      <c r="R94" s="11"/>
      <c r="S94" s="11"/>
      <c r="T94" s="11"/>
      <c r="U94" s="11"/>
      <c r="V94" s="11"/>
      <c r="W94" s="11"/>
      <c r="X94" s="11"/>
      <c r="Y94" s="11"/>
      <c r="Z94" s="11"/>
      <c r="AA94" s="11"/>
      <c r="AB94" s="11"/>
      <c r="AC94" s="11"/>
      <c r="AD94" s="11"/>
      <c r="AE94" s="11"/>
      <c r="AF94" s="11"/>
      <c r="AG94" s="11"/>
      <c r="AH94" s="12"/>
      <c r="AI94" s="12"/>
      <c r="AJ94" s="12"/>
      <c r="AK94" s="12"/>
      <c r="AL94" s="12"/>
      <c r="AM94" s="12"/>
      <c r="AN94" s="12"/>
    </row>
    <row r="95" spans="1:40" s="13" customFormat="1" ht="45">
      <c r="A95" s="126" t="s">
        <v>1778</v>
      </c>
      <c r="B95" s="198" t="s">
        <v>2360</v>
      </c>
      <c r="C95" s="127" t="s">
        <v>2764</v>
      </c>
      <c r="D95" s="128" t="s">
        <v>2765</v>
      </c>
      <c r="E95" s="128" t="s">
        <v>2999</v>
      </c>
      <c r="F95" s="128" t="s">
        <v>2997</v>
      </c>
      <c r="G95" s="128" t="s">
        <v>1471</v>
      </c>
      <c r="H95" s="128" t="s">
        <v>2766</v>
      </c>
      <c r="I95" s="128" t="s">
        <v>2767</v>
      </c>
      <c r="J95" s="129" t="s">
        <v>3000</v>
      </c>
      <c r="K95" s="160">
        <f>K96</f>
        <v>14761136.84</v>
      </c>
      <c r="L95" s="160">
        <f>L96</f>
        <v>12862599.82</v>
      </c>
      <c r="M95" s="159">
        <f t="shared" si="1"/>
        <v>1898537.0199999996</v>
      </c>
      <c r="N95" s="11"/>
      <c r="O95" s="11"/>
      <c r="P95" s="11"/>
      <c r="Q95" s="11"/>
      <c r="R95" s="11"/>
      <c r="S95" s="11"/>
      <c r="T95" s="11"/>
      <c r="U95" s="11"/>
      <c r="V95" s="11"/>
      <c r="W95" s="11"/>
      <c r="X95" s="11"/>
      <c r="Y95" s="11"/>
      <c r="Z95" s="11"/>
      <c r="AA95" s="11"/>
      <c r="AB95" s="11"/>
      <c r="AC95" s="11"/>
      <c r="AD95" s="11"/>
      <c r="AE95" s="11"/>
      <c r="AF95" s="11"/>
      <c r="AG95" s="11"/>
      <c r="AH95" s="12"/>
      <c r="AI95" s="12"/>
      <c r="AJ95" s="12"/>
      <c r="AK95" s="12"/>
      <c r="AL95" s="12"/>
      <c r="AM95" s="12"/>
      <c r="AN95" s="12"/>
    </row>
    <row r="96" spans="1:40" s="13" customFormat="1" ht="45">
      <c r="A96" s="126" t="s">
        <v>1779</v>
      </c>
      <c r="B96" s="198" t="s">
        <v>2360</v>
      </c>
      <c r="C96" s="127" t="s">
        <v>3002</v>
      </c>
      <c r="D96" s="128" t="s">
        <v>2765</v>
      </c>
      <c r="E96" s="128" t="s">
        <v>2999</v>
      </c>
      <c r="F96" s="128" t="s">
        <v>2997</v>
      </c>
      <c r="G96" s="128" t="s">
        <v>2482</v>
      </c>
      <c r="H96" s="128" t="s">
        <v>1472</v>
      </c>
      <c r="I96" s="128" t="s">
        <v>2767</v>
      </c>
      <c r="J96" s="129" t="s">
        <v>3000</v>
      </c>
      <c r="K96" s="160">
        <f>K97+K98</f>
        <v>14761136.84</v>
      </c>
      <c r="L96" s="160">
        <f>L97+L98</f>
        <v>12862599.82</v>
      </c>
      <c r="M96" s="159">
        <f t="shared" si="1"/>
        <v>1898537.0199999996</v>
      </c>
      <c r="N96" s="11"/>
      <c r="O96" s="11"/>
      <c r="P96" s="11"/>
      <c r="Q96" s="11"/>
      <c r="R96" s="11"/>
      <c r="S96" s="11"/>
      <c r="T96" s="11"/>
      <c r="U96" s="11"/>
      <c r="V96" s="11"/>
      <c r="W96" s="11"/>
      <c r="X96" s="11"/>
      <c r="Y96" s="11"/>
      <c r="Z96" s="11"/>
      <c r="AA96" s="11"/>
      <c r="AB96" s="11"/>
      <c r="AC96" s="11"/>
      <c r="AD96" s="11"/>
      <c r="AE96" s="11"/>
      <c r="AF96" s="11"/>
      <c r="AG96" s="11"/>
      <c r="AH96" s="12"/>
      <c r="AI96" s="12"/>
      <c r="AJ96" s="12"/>
      <c r="AK96" s="12"/>
      <c r="AL96" s="12"/>
      <c r="AM96" s="12"/>
      <c r="AN96" s="12"/>
    </row>
    <row r="97" spans="1:40" s="13" customFormat="1" ht="15">
      <c r="A97" s="126" t="s">
        <v>2483</v>
      </c>
      <c r="B97" s="198" t="s">
        <v>2360</v>
      </c>
      <c r="C97" s="127" t="s">
        <v>3002</v>
      </c>
      <c r="D97" s="128" t="s">
        <v>2765</v>
      </c>
      <c r="E97" s="128" t="s">
        <v>2999</v>
      </c>
      <c r="F97" s="128" t="s">
        <v>2997</v>
      </c>
      <c r="G97" s="128" t="s">
        <v>2482</v>
      </c>
      <c r="H97" s="128" t="s">
        <v>1472</v>
      </c>
      <c r="I97" s="128" t="s">
        <v>2192</v>
      </c>
      <c r="J97" s="129" t="s">
        <v>3000</v>
      </c>
      <c r="K97" s="160">
        <v>69948</v>
      </c>
      <c r="L97" s="161">
        <v>67570</v>
      </c>
      <c r="M97" s="246">
        <f t="shared" si="1"/>
        <v>2378</v>
      </c>
      <c r="N97" s="11"/>
      <c r="O97" s="11"/>
      <c r="P97" s="11"/>
      <c r="Q97" s="11"/>
      <c r="R97" s="11"/>
      <c r="S97" s="11"/>
      <c r="T97" s="11"/>
      <c r="U97" s="11"/>
      <c r="V97" s="11"/>
      <c r="W97" s="11"/>
      <c r="X97" s="11"/>
      <c r="Y97" s="11"/>
      <c r="Z97" s="11"/>
      <c r="AA97" s="11"/>
      <c r="AB97" s="11"/>
      <c r="AC97" s="11"/>
      <c r="AD97" s="11"/>
      <c r="AE97" s="11"/>
      <c r="AF97" s="11"/>
      <c r="AG97" s="11"/>
      <c r="AH97" s="12"/>
      <c r="AI97" s="12"/>
      <c r="AJ97" s="12"/>
      <c r="AK97" s="12"/>
      <c r="AL97" s="12"/>
      <c r="AM97" s="12"/>
      <c r="AN97" s="12"/>
    </row>
    <row r="98" spans="1:40" s="13" customFormat="1" ht="15">
      <c r="A98" s="126" t="s">
        <v>2484</v>
      </c>
      <c r="B98" s="198" t="s">
        <v>2360</v>
      </c>
      <c r="C98" s="127" t="s">
        <v>3002</v>
      </c>
      <c r="D98" s="128" t="s">
        <v>2765</v>
      </c>
      <c r="E98" s="128" t="s">
        <v>2999</v>
      </c>
      <c r="F98" s="128" t="s">
        <v>2997</v>
      </c>
      <c r="G98" s="128" t="s">
        <v>2482</v>
      </c>
      <c r="H98" s="128" t="s">
        <v>1472</v>
      </c>
      <c r="I98" s="128" t="s">
        <v>2194</v>
      </c>
      <c r="J98" s="129" t="s">
        <v>3000</v>
      </c>
      <c r="K98" s="160">
        <v>14691188.84</v>
      </c>
      <c r="L98" s="161">
        <v>12795029.82</v>
      </c>
      <c r="M98" s="246">
        <f t="shared" si="1"/>
        <v>1896159.0199999996</v>
      </c>
      <c r="N98" s="11"/>
      <c r="O98" s="11"/>
      <c r="P98" s="11"/>
      <c r="Q98" s="11"/>
      <c r="R98" s="11"/>
      <c r="S98" s="11"/>
      <c r="T98" s="11"/>
      <c r="U98" s="11"/>
      <c r="V98" s="11"/>
      <c r="W98" s="11"/>
      <c r="X98" s="11"/>
      <c r="Y98" s="11"/>
      <c r="Z98" s="11"/>
      <c r="AA98" s="11"/>
      <c r="AB98" s="11"/>
      <c r="AC98" s="11"/>
      <c r="AD98" s="11"/>
      <c r="AE98" s="11"/>
      <c r="AF98" s="11"/>
      <c r="AG98" s="11"/>
      <c r="AH98" s="12"/>
      <c r="AI98" s="12"/>
      <c r="AJ98" s="12"/>
      <c r="AK98" s="12"/>
      <c r="AL98" s="12"/>
      <c r="AM98" s="12"/>
      <c r="AN98" s="12"/>
    </row>
    <row r="99" spans="1:40" s="24" customFormat="1" ht="15.75">
      <c r="A99" s="36" t="s">
        <v>1780</v>
      </c>
      <c r="B99" s="197" t="s">
        <v>2360</v>
      </c>
      <c r="C99" s="37" t="s">
        <v>2764</v>
      </c>
      <c r="D99" s="38" t="s">
        <v>2765</v>
      </c>
      <c r="E99" s="38" t="s">
        <v>2485</v>
      </c>
      <c r="F99" s="38" t="s">
        <v>2766</v>
      </c>
      <c r="G99" s="38" t="s">
        <v>2764</v>
      </c>
      <c r="H99" s="38" t="s">
        <v>2766</v>
      </c>
      <c r="I99" s="38" t="s">
        <v>2767</v>
      </c>
      <c r="J99" s="39" t="s">
        <v>2764</v>
      </c>
      <c r="K99" s="162">
        <f>K100</f>
        <v>10076520</v>
      </c>
      <c r="L99" s="162">
        <f>L100</f>
        <v>10118188.76</v>
      </c>
      <c r="M99" s="159">
        <f t="shared" si="1"/>
        <v>-41668.75999999978</v>
      </c>
      <c r="N99" s="22"/>
      <c r="O99" s="22"/>
      <c r="P99" s="22"/>
      <c r="Q99" s="22"/>
      <c r="R99" s="22"/>
      <c r="S99" s="22"/>
      <c r="T99" s="22"/>
      <c r="U99" s="22"/>
      <c r="V99" s="22"/>
      <c r="W99" s="22"/>
      <c r="X99" s="22"/>
      <c r="Y99" s="22"/>
      <c r="Z99" s="22"/>
      <c r="AA99" s="22"/>
      <c r="AB99" s="22"/>
      <c r="AC99" s="22"/>
      <c r="AD99" s="22"/>
      <c r="AE99" s="22"/>
      <c r="AF99" s="22"/>
      <c r="AG99" s="22"/>
      <c r="AH99" s="23"/>
      <c r="AI99" s="23"/>
      <c r="AJ99" s="23"/>
      <c r="AK99" s="23"/>
      <c r="AL99" s="23"/>
      <c r="AM99" s="23"/>
      <c r="AN99" s="23"/>
    </row>
    <row r="100" spans="1:40" s="24" customFormat="1" ht="15.75">
      <c r="A100" s="36" t="s">
        <v>1781</v>
      </c>
      <c r="B100" s="197" t="s">
        <v>2360</v>
      </c>
      <c r="C100" s="37" t="s">
        <v>2486</v>
      </c>
      <c r="D100" s="38" t="s">
        <v>2765</v>
      </c>
      <c r="E100" s="38" t="s">
        <v>2485</v>
      </c>
      <c r="F100" s="38" t="s">
        <v>2769</v>
      </c>
      <c r="G100" s="38" t="s">
        <v>2764</v>
      </c>
      <c r="H100" s="38" t="s">
        <v>2769</v>
      </c>
      <c r="I100" s="38" t="s">
        <v>2767</v>
      </c>
      <c r="J100" s="39" t="s">
        <v>3000</v>
      </c>
      <c r="K100" s="162">
        <f>K101+K103+K105+K107</f>
        <v>10076520</v>
      </c>
      <c r="L100" s="162">
        <f>L101+L103+L105+L107</f>
        <v>10118188.76</v>
      </c>
      <c r="M100" s="159">
        <f t="shared" si="1"/>
        <v>-41668.75999999978</v>
      </c>
      <c r="N100" s="22"/>
      <c r="O100" s="22"/>
      <c r="P100" s="22"/>
      <c r="Q100" s="22"/>
      <c r="R100" s="22"/>
      <c r="S100" s="22"/>
      <c r="T100" s="22"/>
      <c r="U100" s="22"/>
      <c r="V100" s="22"/>
      <c r="W100" s="22"/>
      <c r="X100" s="22"/>
      <c r="Y100" s="22"/>
      <c r="Z100" s="22"/>
      <c r="AA100" s="22"/>
      <c r="AB100" s="22"/>
      <c r="AC100" s="22"/>
      <c r="AD100" s="22"/>
      <c r="AE100" s="22"/>
      <c r="AF100" s="22"/>
      <c r="AG100" s="22"/>
      <c r="AH100" s="23"/>
      <c r="AI100" s="23"/>
      <c r="AJ100" s="23"/>
      <c r="AK100" s="23"/>
      <c r="AL100" s="23"/>
      <c r="AM100" s="23"/>
      <c r="AN100" s="23"/>
    </row>
    <row r="101" spans="1:40" s="24" customFormat="1" ht="22.5">
      <c r="A101" s="131" t="s">
        <v>1759</v>
      </c>
      <c r="B101" s="198" t="s">
        <v>2360</v>
      </c>
      <c r="C101" s="127" t="s">
        <v>2486</v>
      </c>
      <c r="D101" s="128" t="s">
        <v>2765</v>
      </c>
      <c r="E101" s="128" t="s">
        <v>2485</v>
      </c>
      <c r="F101" s="128" t="s">
        <v>2769</v>
      </c>
      <c r="G101" s="128" t="s">
        <v>2360</v>
      </c>
      <c r="H101" s="128" t="s">
        <v>2769</v>
      </c>
      <c r="I101" s="128" t="s">
        <v>2767</v>
      </c>
      <c r="J101" s="129" t="s">
        <v>3000</v>
      </c>
      <c r="K101" s="160">
        <v>1432000</v>
      </c>
      <c r="L101" s="160">
        <f>L102</f>
        <v>1631474.54</v>
      </c>
      <c r="M101" s="159">
        <f t="shared" si="1"/>
        <v>-199474.54000000004</v>
      </c>
      <c r="N101" s="22"/>
      <c r="O101" s="22"/>
      <c r="P101" s="22"/>
      <c r="Q101" s="22"/>
      <c r="R101" s="22"/>
      <c r="S101" s="22"/>
      <c r="T101" s="22"/>
      <c r="U101" s="22"/>
      <c r="V101" s="22"/>
      <c r="W101" s="22"/>
      <c r="X101" s="22"/>
      <c r="Y101" s="22"/>
      <c r="Z101" s="22"/>
      <c r="AA101" s="22"/>
      <c r="AB101" s="22"/>
      <c r="AC101" s="22"/>
      <c r="AD101" s="22"/>
      <c r="AE101" s="22"/>
      <c r="AF101" s="22"/>
      <c r="AG101" s="22"/>
      <c r="AH101" s="23"/>
      <c r="AI101" s="23"/>
      <c r="AJ101" s="23"/>
      <c r="AK101" s="23"/>
      <c r="AL101" s="23"/>
      <c r="AM101" s="23"/>
      <c r="AN101" s="23"/>
    </row>
    <row r="102" spans="1:40" s="24" customFormat="1" ht="22.5">
      <c r="A102" s="131" t="s">
        <v>1759</v>
      </c>
      <c r="B102" s="198" t="s">
        <v>2360</v>
      </c>
      <c r="C102" s="127" t="s">
        <v>2486</v>
      </c>
      <c r="D102" s="128" t="s">
        <v>2765</v>
      </c>
      <c r="E102" s="128" t="s">
        <v>2485</v>
      </c>
      <c r="F102" s="128" t="s">
        <v>2769</v>
      </c>
      <c r="G102" s="128" t="s">
        <v>2360</v>
      </c>
      <c r="H102" s="128" t="s">
        <v>2769</v>
      </c>
      <c r="I102" s="128" t="s">
        <v>2487</v>
      </c>
      <c r="J102" s="129" t="s">
        <v>3000</v>
      </c>
      <c r="K102" s="160">
        <v>0</v>
      </c>
      <c r="L102" s="160">
        <v>1631474.54</v>
      </c>
      <c r="M102" s="159">
        <f t="shared" si="1"/>
        <v>-1631474.54</v>
      </c>
      <c r="N102" s="22"/>
      <c r="O102" s="22"/>
      <c r="P102" s="22"/>
      <c r="Q102" s="22"/>
      <c r="R102" s="22"/>
      <c r="S102" s="22"/>
      <c r="T102" s="22"/>
      <c r="U102" s="22"/>
      <c r="V102" s="22"/>
      <c r="W102" s="22"/>
      <c r="X102" s="22"/>
      <c r="Y102" s="22"/>
      <c r="Z102" s="22"/>
      <c r="AA102" s="22"/>
      <c r="AB102" s="22"/>
      <c r="AC102" s="22"/>
      <c r="AD102" s="22"/>
      <c r="AE102" s="22"/>
      <c r="AF102" s="22"/>
      <c r="AG102" s="22"/>
      <c r="AH102" s="23"/>
      <c r="AI102" s="23"/>
      <c r="AJ102" s="23"/>
      <c r="AK102" s="23"/>
      <c r="AL102" s="23"/>
      <c r="AM102" s="23"/>
      <c r="AN102" s="23"/>
    </row>
    <row r="103" spans="1:40" s="24" customFormat="1" ht="22.5">
      <c r="A103" s="131" t="s">
        <v>1760</v>
      </c>
      <c r="B103" s="198" t="s">
        <v>2360</v>
      </c>
      <c r="C103" s="127" t="s">
        <v>2486</v>
      </c>
      <c r="D103" s="128" t="s">
        <v>2765</v>
      </c>
      <c r="E103" s="128" t="s">
        <v>2485</v>
      </c>
      <c r="F103" s="128" t="s">
        <v>2769</v>
      </c>
      <c r="G103" s="128" t="s">
        <v>2704</v>
      </c>
      <c r="H103" s="128" t="s">
        <v>2769</v>
      </c>
      <c r="I103" s="128" t="s">
        <v>2767</v>
      </c>
      <c r="J103" s="129" t="s">
        <v>3000</v>
      </c>
      <c r="K103" s="160">
        <v>118235</v>
      </c>
      <c r="L103" s="160">
        <f>L104</f>
        <v>123126.16</v>
      </c>
      <c r="M103" s="159">
        <f t="shared" si="1"/>
        <v>-4891.1600000000035</v>
      </c>
      <c r="N103" s="22"/>
      <c r="O103" s="22"/>
      <c r="P103" s="22"/>
      <c r="Q103" s="22"/>
      <c r="R103" s="22"/>
      <c r="S103" s="22"/>
      <c r="T103" s="22"/>
      <c r="U103" s="22"/>
      <c r="V103" s="22"/>
      <c r="W103" s="22"/>
      <c r="X103" s="22"/>
      <c r="Y103" s="22"/>
      <c r="Z103" s="22"/>
      <c r="AA103" s="22"/>
      <c r="AB103" s="22"/>
      <c r="AC103" s="22"/>
      <c r="AD103" s="22"/>
      <c r="AE103" s="22"/>
      <c r="AF103" s="22"/>
      <c r="AG103" s="22"/>
      <c r="AH103" s="23"/>
      <c r="AI103" s="23"/>
      <c r="AJ103" s="23"/>
      <c r="AK103" s="23"/>
      <c r="AL103" s="23"/>
      <c r="AM103" s="23"/>
      <c r="AN103" s="23"/>
    </row>
    <row r="104" spans="1:40" s="24" customFormat="1" ht="22.5">
      <c r="A104" s="131" t="s">
        <v>1760</v>
      </c>
      <c r="B104" s="198" t="s">
        <v>2360</v>
      </c>
      <c r="C104" s="127" t="s">
        <v>2486</v>
      </c>
      <c r="D104" s="128" t="s">
        <v>2765</v>
      </c>
      <c r="E104" s="128" t="s">
        <v>2485</v>
      </c>
      <c r="F104" s="128" t="s">
        <v>2769</v>
      </c>
      <c r="G104" s="128" t="s">
        <v>2704</v>
      </c>
      <c r="H104" s="128" t="s">
        <v>2769</v>
      </c>
      <c r="I104" s="128" t="s">
        <v>2487</v>
      </c>
      <c r="J104" s="129" t="s">
        <v>3000</v>
      </c>
      <c r="K104" s="160">
        <v>0</v>
      </c>
      <c r="L104" s="160">
        <v>123126.16</v>
      </c>
      <c r="M104" s="159">
        <f t="shared" si="1"/>
        <v>-123126.16</v>
      </c>
      <c r="N104" s="22"/>
      <c r="O104" s="22"/>
      <c r="P104" s="22"/>
      <c r="Q104" s="22"/>
      <c r="R104" s="22"/>
      <c r="S104" s="22"/>
      <c r="T104" s="22"/>
      <c r="U104" s="22"/>
      <c r="V104" s="22"/>
      <c r="W104" s="22"/>
      <c r="X104" s="22"/>
      <c r="Y104" s="22"/>
      <c r="Z104" s="22"/>
      <c r="AA104" s="22"/>
      <c r="AB104" s="22"/>
      <c r="AC104" s="22"/>
      <c r="AD104" s="22"/>
      <c r="AE104" s="22"/>
      <c r="AF104" s="22"/>
      <c r="AG104" s="22"/>
      <c r="AH104" s="23"/>
      <c r="AI104" s="23"/>
      <c r="AJ104" s="23"/>
      <c r="AK104" s="23"/>
      <c r="AL104" s="23"/>
      <c r="AM104" s="23"/>
      <c r="AN104" s="23"/>
    </row>
    <row r="105" spans="1:40" s="24" customFormat="1" ht="15.75">
      <c r="A105" s="131" t="s">
        <v>2974</v>
      </c>
      <c r="B105" s="198" t="s">
        <v>2360</v>
      </c>
      <c r="C105" s="127" t="s">
        <v>2486</v>
      </c>
      <c r="D105" s="128" t="s">
        <v>2765</v>
      </c>
      <c r="E105" s="128" t="s">
        <v>2485</v>
      </c>
      <c r="F105" s="128" t="s">
        <v>2769</v>
      </c>
      <c r="G105" s="128" t="s">
        <v>1825</v>
      </c>
      <c r="H105" s="128" t="s">
        <v>2769</v>
      </c>
      <c r="I105" s="128" t="s">
        <v>2767</v>
      </c>
      <c r="J105" s="129" t="s">
        <v>3000</v>
      </c>
      <c r="K105" s="160">
        <v>2400000</v>
      </c>
      <c r="L105" s="160">
        <f>L106</f>
        <v>2247118.19</v>
      </c>
      <c r="M105" s="159">
        <f t="shared" si="1"/>
        <v>152881.81000000006</v>
      </c>
      <c r="N105" s="22"/>
      <c r="O105" s="22"/>
      <c r="P105" s="22"/>
      <c r="Q105" s="22"/>
      <c r="R105" s="22"/>
      <c r="S105" s="22"/>
      <c r="T105" s="22"/>
      <c r="U105" s="22"/>
      <c r="V105" s="22"/>
      <c r="W105" s="22"/>
      <c r="X105" s="22"/>
      <c r="Y105" s="22"/>
      <c r="Z105" s="22"/>
      <c r="AA105" s="22"/>
      <c r="AB105" s="22"/>
      <c r="AC105" s="22"/>
      <c r="AD105" s="22"/>
      <c r="AE105" s="22"/>
      <c r="AF105" s="22"/>
      <c r="AG105" s="22"/>
      <c r="AH105" s="23"/>
      <c r="AI105" s="23"/>
      <c r="AJ105" s="23"/>
      <c r="AK105" s="23"/>
      <c r="AL105" s="23"/>
      <c r="AM105" s="23"/>
      <c r="AN105" s="23"/>
    </row>
    <row r="106" spans="1:40" s="24" customFormat="1" ht="15.75">
      <c r="A106" s="131" t="s">
        <v>2974</v>
      </c>
      <c r="B106" s="198" t="s">
        <v>2360</v>
      </c>
      <c r="C106" s="127" t="s">
        <v>2486</v>
      </c>
      <c r="D106" s="128" t="s">
        <v>2765</v>
      </c>
      <c r="E106" s="128" t="s">
        <v>2485</v>
      </c>
      <c r="F106" s="128" t="s">
        <v>2769</v>
      </c>
      <c r="G106" s="128" t="s">
        <v>1825</v>
      </c>
      <c r="H106" s="128" t="s">
        <v>2769</v>
      </c>
      <c r="I106" s="128" t="s">
        <v>2487</v>
      </c>
      <c r="J106" s="129" t="s">
        <v>3000</v>
      </c>
      <c r="K106" s="160">
        <v>0</v>
      </c>
      <c r="L106" s="160">
        <v>2247118.19</v>
      </c>
      <c r="M106" s="159">
        <f t="shared" si="1"/>
        <v>-2247118.19</v>
      </c>
      <c r="N106" s="22"/>
      <c r="O106" s="22"/>
      <c r="P106" s="22"/>
      <c r="Q106" s="22"/>
      <c r="R106" s="22"/>
      <c r="S106" s="22"/>
      <c r="T106" s="22"/>
      <c r="U106" s="22"/>
      <c r="V106" s="22"/>
      <c r="W106" s="22"/>
      <c r="X106" s="22"/>
      <c r="Y106" s="22"/>
      <c r="Z106" s="22"/>
      <c r="AA106" s="22"/>
      <c r="AB106" s="22"/>
      <c r="AC106" s="22"/>
      <c r="AD106" s="22"/>
      <c r="AE106" s="22"/>
      <c r="AF106" s="22"/>
      <c r="AG106" s="22"/>
      <c r="AH106" s="23"/>
      <c r="AI106" s="23"/>
      <c r="AJ106" s="23"/>
      <c r="AK106" s="23"/>
      <c r="AL106" s="23"/>
      <c r="AM106" s="23"/>
      <c r="AN106" s="23"/>
    </row>
    <row r="107" spans="1:40" s="24" customFormat="1" ht="15.75">
      <c r="A107" s="131" t="s">
        <v>1475</v>
      </c>
      <c r="B107" s="198" t="s">
        <v>2360</v>
      </c>
      <c r="C107" s="127" t="s">
        <v>2486</v>
      </c>
      <c r="D107" s="128" t="s">
        <v>2765</v>
      </c>
      <c r="E107" s="128" t="s">
        <v>2485</v>
      </c>
      <c r="F107" s="128" t="s">
        <v>2769</v>
      </c>
      <c r="G107" s="128" t="s">
        <v>1471</v>
      </c>
      <c r="H107" s="128" t="s">
        <v>2769</v>
      </c>
      <c r="I107" s="128" t="s">
        <v>2767</v>
      </c>
      <c r="J107" s="129" t="s">
        <v>3000</v>
      </c>
      <c r="K107" s="160">
        <v>6126285</v>
      </c>
      <c r="L107" s="160">
        <f>L108</f>
        <v>6116469.87</v>
      </c>
      <c r="M107" s="159">
        <f t="shared" si="1"/>
        <v>9815.129999999888</v>
      </c>
      <c r="N107" s="22"/>
      <c r="O107" s="22"/>
      <c r="P107" s="22"/>
      <c r="Q107" s="22"/>
      <c r="R107" s="22"/>
      <c r="S107" s="22"/>
      <c r="T107" s="22"/>
      <c r="U107" s="22"/>
      <c r="V107" s="22"/>
      <c r="W107" s="22"/>
      <c r="X107" s="22"/>
      <c r="Y107" s="22"/>
      <c r="Z107" s="22"/>
      <c r="AA107" s="22"/>
      <c r="AB107" s="22"/>
      <c r="AC107" s="22"/>
      <c r="AD107" s="22"/>
      <c r="AE107" s="22"/>
      <c r="AF107" s="22"/>
      <c r="AG107" s="22"/>
      <c r="AH107" s="23"/>
      <c r="AI107" s="23"/>
      <c r="AJ107" s="23"/>
      <c r="AK107" s="23"/>
      <c r="AL107" s="23"/>
      <c r="AM107" s="23"/>
      <c r="AN107" s="23"/>
    </row>
    <row r="108" spans="1:40" s="13" customFormat="1" ht="15">
      <c r="A108" s="131" t="s">
        <v>1475</v>
      </c>
      <c r="B108" s="198" t="s">
        <v>2360</v>
      </c>
      <c r="C108" s="127" t="s">
        <v>2486</v>
      </c>
      <c r="D108" s="128" t="s">
        <v>2765</v>
      </c>
      <c r="E108" s="128" t="s">
        <v>2485</v>
      </c>
      <c r="F108" s="128" t="s">
        <v>2769</v>
      </c>
      <c r="G108" s="128" t="s">
        <v>1471</v>
      </c>
      <c r="H108" s="128" t="s">
        <v>2769</v>
      </c>
      <c r="I108" s="128" t="s">
        <v>2487</v>
      </c>
      <c r="J108" s="129" t="s">
        <v>3000</v>
      </c>
      <c r="K108" s="160">
        <v>0</v>
      </c>
      <c r="L108" s="160">
        <v>6116469.87</v>
      </c>
      <c r="M108" s="159">
        <f t="shared" si="1"/>
        <v>-6116469.87</v>
      </c>
      <c r="N108" s="11"/>
      <c r="O108" s="11"/>
      <c r="P108" s="11"/>
      <c r="Q108" s="11"/>
      <c r="R108" s="11"/>
      <c r="S108" s="11"/>
      <c r="T108" s="11"/>
      <c r="U108" s="11"/>
      <c r="V108" s="11"/>
      <c r="W108" s="11"/>
      <c r="X108" s="11"/>
      <c r="Y108" s="11"/>
      <c r="Z108" s="11"/>
      <c r="AA108" s="11"/>
      <c r="AB108" s="11"/>
      <c r="AC108" s="11"/>
      <c r="AD108" s="11"/>
      <c r="AE108" s="11"/>
      <c r="AF108" s="11"/>
      <c r="AG108" s="11"/>
      <c r="AH108" s="12"/>
      <c r="AI108" s="12"/>
      <c r="AJ108" s="12"/>
      <c r="AK108" s="12"/>
      <c r="AL108" s="12"/>
      <c r="AM108" s="12"/>
      <c r="AN108" s="12"/>
    </row>
    <row r="109" spans="1:40" s="13" customFormat="1" ht="22.5">
      <c r="A109" s="36" t="s">
        <v>1476</v>
      </c>
      <c r="B109" s="197" t="s">
        <v>2360</v>
      </c>
      <c r="C109" s="37" t="s">
        <v>2764</v>
      </c>
      <c r="D109" s="38" t="s">
        <v>2765</v>
      </c>
      <c r="E109" s="38" t="s">
        <v>2488</v>
      </c>
      <c r="F109" s="38" t="s">
        <v>2766</v>
      </c>
      <c r="G109" s="38" t="s">
        <v>2764</v>
      </c>
      <c r="H109" s="38" t="s">
        <v>2766</v>
      </c>
      <c r="I109" s="38" t="s">
        <v>2767</v>
      </c>
      <c r="J109" s="39" t="s">
        <v>2764</v>
      </c>
      <c r="K109" s="162">
        <f>K110+K115</f>
        <v>34337995.35</v>
      </c>
      <c r="L109" s="162">
        <f>L110+L115</f>
        <v>34999711.19</v>
      </c>
      <c r="M109" s="246">
        <f t="shared" si="1"/>
        <v>-661715.8399999961</v>
      </c>
      <c r="N109" s="11"/>
      <c r="O109" s="11"/>
      <c r="P109" s="11"/>
      <c r="Q109" s="11"/>
      <c r="R109" s="11"/>
      <c r="S109" s="11"/>
      <c r="T109" s="11"/>
      <c r="U109" s="11"/>
      <c r="V109" s="11"/>
      <c r="W109" s="11"/>
      <c r="X109" s="11"/>
      <c r="Y109" s="11"/>
      <c r="Z109" s="11"/>
      <c r="AA109" s="11"/>
      <c r="AB109" s="11"/>
      <c r="AC109" s="11"/>
      <c r="AD109" s="11"/>
      <c r="AE109" s="11"/>
      <c r="AF109" s="11"/>
      <c r="AG109" s="11"/>
      <c r="AH109" s="12"/>
      <c r="AI109" s="12"/>
      <c r="AJ109" s="12"/>
      <c r="AK109" s="12"/>
      <c r="AL109" s="12"/>
      <c r="AM109" s="12"/>
      <c r="AN109" s="12"/>
    </row>
    <row r="110" spans="1:40" s="13" customFormat="1" ht="15">
      <c r="A110" s="93" t="s">
        <v>2489</v>
      </c>
      <c r="B110" s="197" t="s">
        <v>2360</v>
      </c>
      <c r="C110" s="37" t="s">
        <v>2764</v>
      </c>
      <c r="D110" s="38" t="s">
        <v>2765</v>
      </c>
      <c r="E110" s="38" t="s">
        <v>2488</v>
      </c>
      <c r="F110" s="38" t="s">
        <v>2769</v>
      </c>
      <c r="G110" s="38" t="s">
        <v>2764</v>
      </c>
      <c r="H110" s="38" t="s">
        <v>2766</v>
      </c>
      <c r="I110" s="38" t="s">
        <v>2767</v>
      </c>
      <c r="J110" s="39" t="s">
        <v>2490</v>
      </c>
      <c r="K110" s="162">
        <f>K111</f>
        <v>29295539</v>
      </c>
      <c r="L110" s="162">
        <f>L111</f>
        <v>30146431.1</v>
      </c>
      <c r="M110" s="246">
        <f t="shared" si="1"/>
        <v>-850892.1000000015</v>
      </c>
      <c r="N110" s="11"/>
      <c r="O110" s="11"/>
      <c r="P110" s="11"/>
      <c r="Q110" s="11"/>
      <c r="R110" s="11"/>
      <c r="S110" s="11"/>
      <c r="T110" s="11"/>
      <c r="U110" s="11"/>
      <c r="V110" s="11"/>
      <c r="W110" s="11"/>
      <c r="X110" s="11"/>
      <c r="Y110" s="11"/>
      <c r="Z110" s="11"/>
      <c r="AA110" s="11"/>
      <c r="AB110" s="11"/>
      <c r="AC110" s="11"/>
      <c r="AD110" s="11"/>
      <c r="AE110" s="11"/>
      <c r="AF110" s="11"/>
      <c r="AG110" s="11"/>
      <c r="AH110" s="12"/>
      <c r="AI110" s="12"/>
      <c r="AJ110" s="12"/>
      <c r="AK110" s="12"/>
      <c r="AL110" s="12"/>
      <c r="AM110" s="12"/>
      <c r="AN110" s="12"/>
    </row>
    <row r="111" spans="1:40" s="13" customFormat="1" ht="15">
      <c r="A111" s="132" t="s">
        <v>1477</v>
      </c>
      <c r="B111" s="198" t="s">
        <v>2360</v>
      </c>
      <c r="C111" s="127" t="s">
        <v>2764</v>
      </c>
      <c r="D111" s="128" t="s">
        <v>2765</v>
      </c>
      <c r="E111" s="128" t="s">
        <v>2488</v>
      </c>
      <c r="F111" s="128" t="s">
        <v>2769</v>
      </c>
      <c r="G111" s="128" t="s">
        <v>2491</v>
      </c>
      <c r="H111" s="128" t="s">
        <v>2766</v>
      </c>
      <c r="I111" s="128" t="s">
        <v>2767</v>
      </c>
      <c r="J111" s="129" t="s">
        <v>2490</v>
      </c>
      <c r="K111" s="160">
        <f>K112</f>
        <v>29295539</v>
      </c>
      <c r="L111" s="160">
        <f>L112</f>
        <v>30146431.1</v>
      </c>
      <c r="M111" s="159">
        <f t="shared" si="1"/>
        <v>-850892.1000000015</v>
      </c>
      <c r="N111" s="11"/>
      <c r="O111" s="11"/>
      <c r="P111" s="11"/>
      <c r="Q111" s="11"/>
      <c r="R111" s="11"/>
      <c r="S111" s="11"/>
      <c r="T111" s="11"/>
      <c r="U111" s="11"/>
      <c r="V111" s="11"/>
      <c r="W111" s="11"/>
      <c r="X111" s="11"/>
      <c r="Y111" s="11"/>
      <c r="Z111" s="11"/>
      <c r="AA111" s="11"/>
      <c r="AB111" s="11"/>
      <c r="AC111" s="11"/>
      <c r="AD111" s="11"/>
      <c r="AE111" s="11"/>
      <c r="AF111" s="11"/>
      <c r="AG111" s="11"/>
      <c r="AH111" s="12"/>
      <c r="AI111" s="12"/>
      <c r="AJ111" s="12"/>
      <c r="AK111" s="12"/>
      <c r="AL111" s="12"/>
      <c r="AM111" s="12"/>
      <c r="AN111" s="12"/>
    </row>
    <row r="112" spans="1:40" s="13" customFormat="1" ht="22.5">
      <c r="A112" s="132" t="s">
        <v>2206</v>
      </c>
      <c r="B112" s="198" t="s">
        <v>2360</v>
      </c>
      <c r="C112" s="127" t="s">
        <v>2764</v>
      </c>
      <c r="D112" s="128" t="s">
        <v>2765</v>
      </c>
      <c r="E112" s="128" t="s">
        <v>2488</v>
      </c>
      <c r="F112" s="128" t="s">
        <v>2769</v>
      </c>
      <c r="G112" s="128" t="s">
        <v>2492</v>
      </c>
      <c r="H112" s="128" t="s">
        <v>1472</v>
      </c>
      <c r="I112" s="128" t="s">
        <v>2767</v>
      </c>
      <c r="J112" s="129" t="s">
        <v>2490</v>
      </c>
      <c r="K112" s="160">
        <f>SUM(K113:K114)</f>
        <v>29295539</v>
      </c>
      <c r="L112" s="160">
        <f>SUM(L113:L114)</f>
        <v>30146431.1</v>
      </c>
      <c r="M112" s="159">
        <f t="shared" si="1"/>
        <v>-850892.1000000015</v>
      </c>
      <c r="N112" s="11"/>
      <c r="O112" s="11"/>
      <c r="P112" s="11"/>
      <c r="Q112" s="11"/>
      <c r="R112" s="11"/>
      <c r="S112" s="11"/>
      <c r="T112" s="11"/>
      <c r="U112" s="11"/>
      <c r="V112" s="11"/>
      <c r="W112" s="11"/>
      <c r="X112" s="11"/>
      <c r="Y112" s="11"/>
      <c r="Z112" s="11"/>
      <c r="AA112" s="11"/>
      <c r="AB112" s="11"/>
      <c r="AC112" s="11"/>
      <c r="AD112" s="11"/>
      <c r="AE112" s="11"/>
      <c r="AF112" s="11"/>
      <c r="AG112" s="11"/>
      <c r="AH112" s="12"/>
      <c r="AI112" s="12"/>
      <c r="AJ112" s="12"/>
      <c r="AK112" s="12"/>
      <c r="AL112" s="12"/>
      <c r="AM112" s="12"/>
      <c r="AN112" s="12"/>
    </row>
    <row r="113" spans="1:40" s="13" customFormat="1" ht="22.5">
      <c r="A113" s="133" t="s">
        <v>2206</v>
      </c>
      <c r="B113" s="198" t="s">
        <v>2360</v>
      </c>
      <c r="C113" s="127" t="s">
        <v>2995</v>
      </c>
      <c r="D113" s="128" t="s">
        <v>2765</v>
      </c>
      <c r="E113" s="128" t="s">
        <v>2488</v>
      </c>
      <c r="F113" s="128" t="s">
        <v>2769</v>
      </c>
      <c r="G113" s="128" t="s">
        <v>2492</v>
      </c>
      <c r="H113" s="128" t="s">
        <v>1472</v>
      </c>
      <c r="I113" s="128" t="s">
        <v>2767</v>
      </c>
      <c r="J113" s="129" t="s">
        <v>2490</v>
      </c>
      <c r="K113" s="160">
        <v>39689</v>
      </c>
      <c r="L113" s="160">
        <v>46874.78</v>
      </c>
      <c r="M113" s="159">
        <f t="shared" si="1"/>
        <v>-7185.779999999999</v>
      </c>
      <c r="N113" s="11"/>
      <c r="O113" s="11"/>
      <c r="P113" s="11"/>
      <c r="Q113" s="11"/>
      <c r="R113" s="11"/>
      <c r="S113" s="11"/>
      <c r="T113" s="11"/>
      <c r="U113" s="11"/>
      <c r="V113" s="11"/>
      <c r="W113" s="11"/>
      <c r="X113" s="11"/>
      <c r="Y113" s="11"/>
      <c r="Z113" s="11"/>
      <c r="AA113" s="11"/>
      <c r="AB113" s="11"/>
      <c r="AC113" s="11"/>
      <c r="AD113" s="11"/>
      <c r="AE113" s="11"/>
      <c r="AF113" s="11"/>
      <c r="AG113" s="11"/>
      <c r="AH113" s="12"/>
      <c r="AI113" s="12"/>
      <c r="AJ113" s="12"/>
      <c r="AK113" s="12"/>
      <c r="AL113" s="12"/>
      <c r="AM113" s="12"/>
      <c r="AN113" s="12"/>
    </row>
    <row r="114" spans="1:40" s="13" customFormat="1" ht="22.5">
      <c r="A114" s="133" t="s">
        <v>2206</v>
      </c>
      <c r="B114" s="198" t="s">
        <v>2360</v>
      </c>
      <c r="C114" s="127" t="s">
        <v>2493</v>
      </c>
      <c r="D114" s="128" t="s">
        <v>2765</v>
      </c>
      <c r="E114" s="128" t="s">
        <v>2488</v>
      </c>
      <c r="F114" s="128" t="s">
        <v>2769</v>
      </c>
      <c r="G114" s="128" t="s">
        <v>2492</v>
      </c>
      <c r="H114" s="128" t="s">
        <v>1472</v>
      </c>
      <c r="I114" s="128" t="s">
        <v>2767</v>
      </c>
      <c r="J114" s="129" t="s">
        <v>2490</v>
      </c>
      <c r="K114" s="160">
        <v>29255850</v>
      </c>
      <c r="L114" s="160">
        <v>30099556.32</v>
      </c>
      <c r="M114" s="159">
        <f t="shared" si="1"/>
        <v>-843706.3200000003</v>
      </c>
      <c r="N114" s="11"/>
      <c r="O114" s="11"/>
      <c r="P114" s="11"/>
      <c r="Q114" s="11"/>
      <c r="R114" s="11"/>
      <c r="S114" s="11"/>
      <c r="T114" s="11"/>
      <c r="U114" s="11"/>
      <c r="V114" s="11"/>
      <c r="W114" s="11"/>
      <c r="X114" s="11"/>
      <c r="Y114" s="11"/>
      <c r="Z114" s="11"/>
      <c r="AA114" s="11"/>
      <c r="AB114" s="11"/>
      <c r="AC114" s="11"/>
      <c r="AD114" s="11"/>
      <c r="AE114" s="11"/>
      <c r="AF114" s="11"/>
      <c r="AG114" s="11"/>
      <c r="AH114" s="12"/>
      <c r="AI114" s="12"/>
      <c r="AJ114" s="12"/>
      <c r="AK114" s="12"/>
      <c r="AL114" s="12"/>
      <c r="AM114" s="12"/>
      <c r="AN114" s="12"/>
    </row>
    <row r="115" spans="1:40" s="13" customFormat="1" ht="15">
      <c r="A115" s="93" t="s">
        <v>2207</v>
      </c>
      <c r="B115" s="197" t="s">
        <v>2360</v>
      </c>
      <c r="C115" s="37" t="s">
        <v>2764</v>
      </c>
      <c r="D115" s="38" t="s">
        <v>2765</v>
      </c>
      <c r="E115" s="38" t="s">
        <v>2488</v>
      </c>
      <c r="F115" s="38" t="s">
        <v>2772</v>
      </c>
      <c r="G115" s="38" t="s">
        <v>2764</v>
      </c>
      <c r="H115" s="38" t="s">
        <v>2766</v>
      </c>
      <c r="I115" s="38" t="s">
        <v>2767</v>
      </c>
      <c r="J115" s="39" t="s">
        <v>2490</v>
      </c>
      <c r="K115" s="162">
        <f>K116</f>
        <v>5042456.35</v>
      </c>
      <c r="L115" s="162">
        <f>L116</f>
        <v>4853280.09</v>
      </c>
      <c r="M115" s="246">
        <f t="shared" si="1"/>
        <v>189176.25999999978</v>
      </c>
      <c r="N115" s="11"/>
      <c r="O115" s="11"/>
      <c r="P115" s="11"/>
      <c r="Q115" s="11"/>
      <c r="R115" s="11"/>
      <c r="S115" s="11"/>
      <c r="T115" s="11"/>
      <c r="U115" s="11"/>
      <c r="V115" s="11"/>
      <c r="W115" s="11"/>
      <c r="X115" s="11"/>
      <c r="Y115" s="11"/>
      <c r="Z115" s="11"/>
      <c r="AA115" s="11"/>
      <c r="AB115" s="11"/>
      <c r="AC115" s="11"/>
      <c r="AD115" s="11"/>
      <c r="AE115" s="11"/>
      <c r="AF115" s="11"/>
      <c r="AG115" s="11"/>
      <c r="AH115" s="12"/>
      <c r="AI115" s="12"/>
      <c r="AJ115" s="12"/>
      <c r="AK115" s="12"/>
      <c r="AL115" s="12"/>
      <c r="AM115" s="12"/>
      <c r="AN115" s="12"/>
    </row>
    <row r="116" spans="1:40" s="13" customFormat="1" ht="15">
      <c r="A116" s="41" t="s">
        <v>2208</v>
      </c>
      <c r="B116" s="197" t="s">
        <v>2360</v>
      </c>
      <c r="C116" s="37" t="s">
        <v>2764</v>
      </c>
      <c r="D116" s="38" t="s">
        <v>2765</v>
      </c>
      <c r="E116" s="38" t="s">
        <v>2488</v>
      </c>
      <c r="F116" s="38" t="s">
        <v>2772</v>
      </c>
      <c r="G116" s="38" t="s">
        <v>2491</v>
      </c>
      <c r="H116" s="38" t="s">
        <v>2766</v>
      </c>
      <c r="I116" s="38" t="s">
        <v>2767</v>
      </c>
      <c r="J116" s="39" t="s">
        <v>2490</v>
      </c>
      <c r="K116" s="162">
        <f>K117</f>
        <v>5042456.35</v>
      </c>
      <c r="L116" s="162">
        <f>L117</f>
        <v>4853280.09</v>
      </c>
      <c r="M116" s="246">
        <f t="shared" si="1"/>
        <v>189176.25999999978</v>
      </c>
      <c r="N116" s="11"/>
      <c r="O116" s="11"/>
      <c r="P116" s="11"/>
      <c r="Q116" s="11"/>
      <c r="R116" s="11"/>
      <c r="S116" s="11"/>
      <c r="T116" s="11"/>
      <c r="U116" s="11"/>
      <c r="V116" s="11"/>
      <c r="W116" s="11"/>
      <c r="X116" s="11"/>
      <c r="Y116" s="11"/>
      <c r="Z116" s="11"/>
      <c r="AA116" s="11"/>
      <c r="AB116" s="11"/>
      <c r="AC116" s="11"/>
      <c r="AD116" s="11"/>
      <c r="AE116" s="11"/>
      <c r="AF116" s="11"/>
      <c r="AG116" s="11"/>
      <c r="AH116" s="12"/>
      <c r="AI116" s="12"/>
      <c r="AJ116" s="12"/>
      <c r="AK116" s="12"/>
      <c r="AL116" s="12"/>
      <c r="AM116" s="12"/>
      <c r="AN116" s="12"/>
    </row>
    <row r="117" spans="1:40" s="13" customFormat="1" ht="15">
      <c r="A117" s="134" t="s">
        <v>2209</v>
      </c>
      <c r="B117" s="198" t="s">
        <v>2360</v>
      </c>
      <c r="C117" s="127" t="s">
        <v>2764</v>
      </c>
      <c r="D117" s="128" t="s">
        <v>2765</v>
      </c>
      <c r="E117" s="128" t="s">
        <v>2488</v>
      </c>
      <c r="F117" s="128" t="s">
        <v>2772</v>
      </c>
      <c r="G117" s="128" t="s">
        <v>2492</v>
      </c>
      <c r="H117" s="128" t="s">
        <v>1472</v>
      </c>
      <c r="I117" s="128" t="s">
        <v>2767</v>
      </c>
      <c r="J117" s="129" t="s">
        <v>2490</v>
      </c>
      <c r="K117" s="160">
        <f>K118+K124</f>
        <v>5042456.35</v>
      </c>
      <c r="L117" s="160">
        <f>L118+L124</f>
        <v>4853280.09</v>
      </c>
      <c r="M117" s="159">
        <f t="shared" si="1"/>
        <v>189176.25999999978</v>
      </c>
      <c r="N117" s="11"/>
      <c r="O117" s="11"/>
      <c r="P117" s="11"/>
      <c r="Q117" s="11"/>
      <c r="R117" s="11"/>
      <c r="S117" s="11"/>
      <c r="T117" s="11"/>
      <c r="U117" s="11"/>
      <c r="V117" s="11"/>
      <c r="W117" s="11"/>
      <c r="X117" s="11"/>
      <c r="Y117" s="11"/>
      <c r="Z117" s="11"/>
      <c r="AA117" s="11"/>
      <c r="AB117" s="11"/>
      <c r="AC117" s="11"/>
      <c r="AD117" s="11"/>
      <c r="AE117" s="11"/>
      <c r="AF117" s="11"/>
      <c r="AG117" s="11"/>
      <c r="AH117" s="12"/>
      <c r="AI117" s="12"/>
      <c r="AJ117" s="12"/>
      <c r="AK117" s="12"/>
      <c r="AL117" s="12"/>
      <c r="AM117" s="12"/>
      <c r="AN117" s="12"/>
    </row>
    <row r="118" spans="1:40" s="13" customFormat="1" ht="22.5">
      <c r="A118" s="134" t="s">
        <v>2494</v>
      </c>
      <c r="B118" s="198" t="s">
        <v>2360</v>
      </c>
      <c r="C118" s="127" t="s">
        <v>2764</v>
      </c>
      <c r="D118" s="128" t="s">
        <v>2765</v>
      </c>
      <c r="E118" s="128" t="s">
        <v>2488</v>
      </c>
      <c r="F118" s="128" t="s">
        <v>2772</v>
      </c>
      <c r="G118" s="128" t="s">
        <v>2492</v>
      </c>
      <c r="H118" s="128" t="s">
        <v>1472</v>
      </c>
      <c r="I118" s="128" t="s">
        <v>2192</v>
      </c>
      <c r="J118" s="129" t="s">
        <v>2490</v>
      </c>
      <c r="K118" s="160">
        <f>SUM(K119:K123)</f>
        <v>1493798.35</v>
      </c>
      <c r="L118" s="160">
        <f>SUM(L119:L123)</f>
        <v>1261416.22</v>
      </c>
      <c r="M118" s="159">
        <f t="shared" si="1"/>
        <v>232382.13000000012</v>
      </c>
      <c r="N118" s="11"/>
      <c r="O118" s="11"/>
      <c r="P118" s="11"/>
      <c r="Q118" s="11"/>
      <c r="R118" s="11"/>
      <c r="S118" s="11"/>
      <c r="T118" s="11"/>
      <c r="U118" s="11"/>
      <c r="V118" s="11"/>
      <c r="W118" s="11"/>
      <c r="X118" s="11"/>
      <c r="Y118" s="11"/>
      <c r="Z118" s="11"/>
      <c r="AA118" s="11"/>
      <c r="AB118" s="11"/>
      <c r="AC118" s="11"/>
      <c r="AD118" s="11"/>
      <c r="AE118" s="11"/>
      <c r="AF118" s="11"/>
      <c r="AG118" s="11"/>
      <c r="AH118" s="12"/>
      <c r="AI118" s="12"/>
      <c r="AJ118" s="12"/>
      <c r="AK118" s="12"/>
      <c r="AL118" s="12"/>
      <c r="AM118" s="12"/>
      <c r="AN118" s="12"/>
    </row>
    <row r="119" spans="1:40" s="13" customFormat="1" ht="22.5">
      <c r="A119" s="134" t="s">
        <v>2494</v>
      </c>
      <c r="B119" s="198" t="s">
        <v>2360</v>
      </c>
      <c r="C119" s="127" t="s">
        <v>2995</v>
      </c>
      <c r="D119" s="128" t="s">
        <v>2765</v>
      </c>
      <c r="E119" s="128" t="s">
        <v>2488</v>
      </c>
      <c r="F119" s="128" t="s">
        <v>2772</v>
      </c>
      <c r="G119" s="128" t="s">
        <v>2492</v>
      </c>
      <c r="H119" s="128" t="s">
        <v>1472</v>
      </c>
      <c r="I119" s="128" t="s">
        <v>2192</v>
      </c>
      <c r="J119" s="129" t="s">
        <v>2490</v>
      </c>
      <c r="K119" s="160">
        <v>20464.37</v>
      </c>
      <c r="L119" s="160">
        <v>20464.37</v>
      </c>
      <c r="M119" s="159">
        <f t="shared" si="1"/>
        <v>0</v>
      </c>
      <c r="N119" s="11"/>
      <c r="O119" s="11"/>
      <c r="P119" s="11"/>
      <c r="Q119" s="11"/>
      <c r="R119" s="11"/>
      <c r="S119" s="11"/>
      <c r="T119" s="11"/>
      <c r="U119" s="11"/>
      <c r="V119" s="11"/>
      <c r="W119" s="11"/>
      <c r="X119" s="11"/>
      <c r="Y119" s="11"/>
      <c r="Z119" s="11"/>
      <c r="AA119" s="11"/>
      <c r="AB119" s="11"/>
      <c r="AC119" s="11"/>
      <c r="AD119" s="11"/>
      <c r="AE119" s="11"/>
      <c r="AF119" s="11"/>
      <c r="AG119" s="11"/>
      <c r="AH119" s="12"/>
      <c r="AI119" s="12"/>
      <c r="AJ119" s="12"/>
      <c r="AK119" s="12"/>
      <c r="AL119" s="12"/>
      <c r="AM119" s="12"/>
      <c r="AN119" s="12"/>
    </row>
    <row r="120" spans="1:40" s="13" customFormat="1" ht="22.5">
      <c r="A120" s="134" t="s">
        <v>2494</v>
      </c>
      <c r="B120" s="198" t="s">
        <v>2360</v>
      </c>
      <c r="C120" s="127" t="s">
        <v>2496</v>
      </c>
      <c r="D120" s="128" t="s">
        <v>2765</v>
      </c>
      <c r="E120" s="128" t="s">
        <v>2488</v>
      </c>
      <c r="F120" s="128" t="s">
        <v>2772</v>
      </c>
      <c r="G120" s="128" t="s">
        <v>2492</v>
      </c>
      <c r="H120" s="128" t="s">
        <v>1472</v>
      </c>
      <c r="I120" s="128" t="s">
        <v>2192</v>
      </c>
      <c r="J120" s="129" t="s">
        <v>2490</v>
      </c>
      <c r="K120" s="160">
        <v>9205.86</v>
      </c>
      <c r="L120" s="160">
        <v>9205.86</v>
      </c>
      <c r="M120" s="159">
        <f>K120-L120</f>
        <v>0</v>
      </c>
      <c r="N120" s="11"/>
      <c r="O120" s="11"/>
      <c r="P120" s="11"/>
      <c r="Q120" s="11"/>
      <c r="R120" s="11"/>
      <c r="S120" s="11"/>
      <c r="T120" s="11"/>
      <c r="U120" s="11"/>
      <c r="V120" s="11"/>
      <c r="W120" s="11"/>
      <c r="X120" s="11"/>
      <c r="Y120" s="11"/>
      <c r="Z120" s="11"/>
      <c r="AA120" s="11"/>
      <c r="AB120" s="11"/>
      <c r="AC120" s="11"/>
      <c r="AD120" s="11"/>
      <c r="AE120" s="11"/>
      <c r="AF120" s="11"/>
      <c r="AG120" s="11"/>
      <c r="AH120" s="12"/>
      <c r="AI120" s="12"/>
      <c r="AJ120" s="12"/>
      <c r="AK120" s="12"/>
      <c r="AL120" s="12"/>
      <c r="AM120" s="12"/>
      <c r="AN120" s="12"/>
    </row>
    <row r="121" spans="1:40" s="13" customFormat="1" ht="22.5">
      <c r="A121" s="134" t="s">
        <v>2494</v>
      </c>
      <c r="B121" s="198" t="s">
        <v>2360</v>
      </c>
      <c r="C121" s="127" t="s">
        <v>2497</v>
      </c>
      <c r="D121" s="128" t="s">
        <v>2765</v>
      </c>
      <c r="E121" s="128" t="s">
        <v>2488</v>
      </c>
      <c r="F121" s="128" t="s">
        <v>2772</v>
      </c>
      <c r="G121" s="128" t="s">
        <v>2492</v>
      </c>
      <c r="H121" s="128" t="s">
        <v>1472</v>
      </c>
      <c r="I121" s="128" t="s">
        <v>2192</v>
      </c>
      <c r="J121" s="129" t="s">
        <v>2490</v>
      </c>
      <c r="K121" s="160">
        <v>956958.12</v>
      </c>
      <c r="L121" s="160">
        <v>742486.26</v>
      </c>
      <c r="M121" s="159">
        <f t="shared" si="1"/>
        <v>214471.86</v>
      </c>
      <c r="N121" s="11"/>
      <c r="O121" s="11"/>
      <c r="P121" s="11"/>
      <c r="Q121" s="11"/>
      <c r="R121" s="11"/>
      <c r="S121" s="11"/>
      <c r="T121" s="11"/>
      <c r="U121" s="11"/>
      <c r="V121" s="11"/>
      <c r="W121" s="11"/>
      <c r="X121" s="11"/>
      <c r="Y121" s="11"/>
      <c r="Z121" s="11"/>
      <c r="AA121" s="11"/>
      <c r="AB121" s="11"/>
      <c r="AC121" s="11"/>
      <c r="AD121" s="11"/>
      <c r="AE121" s="11"/>
      <c r="AF121" s="11"/>
      <c r="AG121" s="11"/>
      <c r="AH121" s="12"/>
      <c r="AI121" s="12"/>
      <c r="AJ121" s="12"/>
      <c r="AK121" s="12"/>
      <c r="AL121" s="12"/>
      <c r="AM121" s="12"/>
      <c r="AN121" s="12"/>
    </row>
    <row r="122" spans="1:40" s="13" customFormat="1" ht="22.5">
      <c r="A122" s="134" t="s">
        <v>2494</v>
      </c>
      <c r="B122" s="198" t="s">
        <v>2360</v>
      </c>
      <c r="C122" s="127" t="s">
        <v>2493</v>
      </c>
      <c r="D122" s="128" t="s">
        <v>2765</v>
      </c>
      <c r="E122" s="128" t="s">
        <v>2488</v>
      </c>
      <c r="F122" s="128" t="s">
        <v>2772</v>
      </c>
      <c r="G122" s="128" t="s">
        <v>2492</v>
      </c>
      <c r="H122" s="128" t="s">
        <v>1472</v>
      </c>
      <c r="I122" s="128" t="s">
        <v>2192</v>
      </c>
      <c r="J122" s="129" t="s">
        <v>2490</v>
      </c>
      <c r="K122" s="160">
        <v>486370</v>
      </c>
      <c r="L122" s="160">
        <v>468459.73</v>
      </c>
      <c r="M122" s="159">
        <f t="shared" si="1"/>
        <v>17910.27000000002</v>
      </c>
      <c r="N122" s="11"/>
      <c r="O122" s="11"/>
      <c r="P122" s="11"/>
      <c r="Q122" s="11"/>
      <c r="R122" s="11"/>
      <c r="S122" s="11"/>
      <c r="T122" s="11"/>
      <c r="U122" s="11"/>
      <c r="V122" s="11"/>
      <c r="W122" s="11"/>
      <c r="X122" s="11"/>
      <c r="Y122" s="11"/>
      <c r="Z122" s="11"/>
      <c r="AA122" s="11"/>
      <c r="AB122" s="11"/>
      <c r="AC122" s="11"/>
      <c r="AD122" s="11"/>
      <c r="AE122" s="11"/>
      <c r="AF122" s="11"/>
      <c r="AG122" s="11"/>
      <c r="AH122" s="12"/>
      <c r="AI122" s="12"/>
      <c r="AJ122" s="12"/>
      <c r="AK122" s="12"/>
      <c r="AL122" s="12"/>
      <c r="AM122" s="12"/>
      <c r="AN122" s="12"/>
    </row>
    <row r="123" spans="1:40" s="13" customFormat="1" ht="22.5">
      <c r="A123" s="134" t="s">
        <v>2494</v>
      </c>
      <c r="B123" s="198" t="s">
        <v>2360</v>
      </c>
      <c r="C123" s="127" t="s">
        <v>2498</v>
      </c>
      <c r="D123" s="128" t="s">
        <v>2765</v>
      </c>
      <c r="E123" s="128" t="s">
        <v>2488</v>
      </c>
      <c r="F123" s="128" t="s">
        <v>2772</v>
      </c>
      <c r="G123" s="128" t="s">
        <v>2492</v>
      </c>
      <c r="H123" s="128" t="s">
        <v>1472</v>
      </c>
      <c r="I123" s="128" t="s">
        <v>2192</v>
      </c>
      <c r="J123" s="129" t="s">
        <v>2490</v>
      </c>
      <c r="K123" s="160">
        <v>20800</v>
      </c>
      <c r="L123" s="160">
        <v>20800</v>
      </c>
      <c r="M123" s="159">
        <f t="shared" si="1"/>
        <v>0</v>
      </c>
      <c r="N123" s="11"/>
      <c r="O123" s="11"/>
      <c r="P123" s="11"/>
      <c r="Q123" s="11"/>
      <c r="R123" s="11"/>
      <c r="S123" s="11"/>
      <c r="T123" s="11"/>
      <c r="U123" s="11"/>
      <c r="V123" s="11"/>
      <c r="W123" s="11"/>
      <c r="X123" s="11"/>
      <c r="Y123" s="11"/>
      <c r="Z123" s="11"/>
      <c r="AA123" s="11"/>
      <c r="AB123" s="11"/>
      <c r="AC123" s="11"/>
      <c r="AD123" s="11"/>
      <c r="AE123" s="11"/>
      <c r="AF123" s="11"/>
      <c r="AG123" s="11"/>
      <c r="AH123" s="12"/>
      <c r="AI123" s="12"/>
      <c r="AJ123" s="12"/>
      <c r="AK123" s="12"/>
      <c r="AL123" s="12"/>
      <c r="AM123" s="12"/>
      <c r="AN123" s="12"/>
    </row>
    <row r="124" spans="1:40" s="13" customFormat="1" ht="22.5">
      <c r="A124" s="134" t="s">
        <v>2844</v>
      </c>
      <c r="B124" s="198" t="s">
        <v>2360</v>
      </c>
      <c r="C124" s="127" t="s">
        <v>2764</v>
      </c>
      <c r="D124" s="128" t="s">
        <v>2765</v>
      </c>
      <c r="E124" s="128" t="s">
        <v>2488</v>
      </c>
      <c r="F124" s="128" t="s">
        <v>2772</v>
      </c>
      <c r="G124" s="128" t="s">
        <v>2492</v>
      </c>
      <c r="H124" s="128" t="s">
        <v>1472</v>
      </c>
      <c r="I124" s="128" t="s">
        <v>2194</v>
      </c>
      <c r="J124" s="129" t="s">
        <v>2490</v>
      </c>
      <c r="K124" s="160">
        <f>SUM(K125:K133)</f>
        <v>3548658</v>
      </c>
      <c r="L124" s="160">
        <f>SUM(L125:L133)</f>
        <v>3591863.8699999996</v>
      </c>
      <c r="M124" s="159">
        <f t="shared" si="1"/>
        <v>-43205.869999999646</v>
      </c>
      <c r="N124" s="11"/>
      <c r="O124" s="11"/>
      <c r="P124" s="11"/>
      <c r="Q124" s="11"/>
      <c r="R124" s="11"/>
      <c r="S124" s="11"/>
      <c r="T124" s="11"/>
      <c r="U124" s="11"/>
      <c r="V124" s="11"/>
      <c r="W124" s="11"/>
      <c r="X124" s="11"/>
      <c r="Y124" s="11"/>
      <c r="Z124" s="11"/>
      <c r="AA124" s="11"/>
      <c r="AB124" s="11"/>
      <c r="AC124" s="11"/>
      <c r="AD124" s="11"/>
      <c r="AE124" s="11"/>
      <c r="AF124" s="11"/>
      <c r="AG124" s="11"/>
      <c r="AH124" s="12"/>
      <c r="AI124" s="12"/>
      <c r="AJ124" s="12"/>
      <c r="AK124" s="12"/>
      <c r="AL124" s="12"/>
      <c r="AM124" s="12"/>
      <c r="AN124" s="12"/>
    </row>
    <row r="125" spans="1:40" s="13" customFormat="1" ht="22.5">
      <c r="A125" s="134" t="s">
        <v>2844</v>
      </c>
      <c r="B125" s="198" t="s">
        <v>2360</v>
      </c>
      <c r="C125" s="127" t="s">
        <v>2995</v>
      </c>
      <c r="D125" s="128" t="s">
        <v>2765</v>
      </c>
      <c r="E125" s="128" t="s">
        <v>2488</v>
      </c>
      <c r="F125" s="128" t="s">
        <v>2772</v>
      </c>
      <c r="G125" s="128" t="s">
        <v>2492</v>
      </c>
      <c r="H125" s="128" t="s">
        <v>1472</v>
      </c>
      <c r="I125" s="128" t="s">
        <v>2194</v>
      </c>
      <c r="J125" s="129" t="s">
        <v>2490</v>
      </c>
      <c r="K125" s="160">
        <v>550000</v>
      </c>
      <c r="L125" s="160">
        <v>473173.67</v>
      </c>
      <c r="M125" s="159">
        <f t="shared" si="1"/>
        <v>76826.33000000002</v>
      </c>
      <c r="N125" s="11"/>
      <c r="O125" s="11"/>
      <c r="P125" s="11"/>
      <c r="Q125" s="11"/>
      <c r="R125" s="11"/>
      <c r="S125" s="11"/>
      <c r="T125" s="11"/>
      <c r="U125" s="11"/>
      <c r="V125" s="11"/>
      <c r="W125" s="11"/>
      <c r="X125" s="11"/>
      <c r="Y125" s="11"/>
      <c r="Z125" s="11"/>
      <c r="AA125" s="11"/>
      <c r="AB125" s="11"/>
      <c r="AC125" s="11"/>
      <c r="AD125" s="11"/>
      <c r="AE125" s="11"/>
      <c r="AF125" s="11"/>
      <c r="AG125" s="11"/>
      <c r="AH125" s="12"/>
      <c r="AI125" s="12"/>
      <c r="AJ125" s="12"/>
      <c r="AK125" s="12"/>
      <c r="AL125" s="12"/>
      <c r="AM125" s="12"/>
      <c r="AN125" s="12"/>
    </row>
    <row r="126" spans="1:40" s="24" customFormat="1" ht="22.5">
      <c r="A126" s="134" t="s">
        <v>2844</v>
      </c>
      <c r="B126" s="198" t="s">
        <v>2360</v>
      </c>
      <c r="C126" s="127" t="s">
        <v>2845</v>
      </c>
      <c r="D126" s="128" t="s">
        <v>2765</v>
      </c>
      <c r="E126" s="128" t="s">
        <v>2488</v>
      </c>
      <c r="F126" s="128" t="s">
        <v>2772</v>
      </c>
      <c r="G126" s="128" t="s">
        <v>2492</v>
      </c>
      <c r="H126" s="128" t="s">
        <v>1472</v>
      </c>
      <c r="I126" s="128" t="s">
        <v>2194</v>
      </c>
      <c r="J126" s="129" t="s">
        <v>2490</v>
      </c>
      <c r="K126" s="160">
        <v>5433.55</v>
      </c>
      <c r="L126" s="160">
        <v>5433.55</v>
      </c>
      <c r="M126" s="159">
        <f t="shared" si="1"/>
        <v>0</v>
      </c>
      <c r="N126" s="22"/>
      <c r="O126" s="22"/>
      <c r="P126" s="22"/>
      <c r="Q126" s="22"/>
      <c r="R126" s="22"/>
      <c r="S126" s="22"/>
      <c r="T126" s="22"/>
      <c r="U126" s="22"/>
      <c r="V126" s="22"/>
      <c r="W126" s="22"/>
      <c r="X126" s="22"/>
      <c r="Y126" s="22"/>
      <c r="Z126" s="22"/>
      <c r="AA126" s="22"/>
      <c r="AB126" s="22"/>
      <c r="AC126" s="22"/>
      <c r="AD126" s="22"/>
      <c r="AE126" s="22"/>
      <c r="AF126" s="22"/>
      <c r="AG126" s="22"/>
      <c r="AH126" s="23"/>
      <c r="AI126" s="23"/>
      <c r="AJ126" s="23"/>
      <c r="AK126" s="23"/>
      <c r="AL126" s="23"/>
      <c r="AM126" s="23"/>
      <c r="AN126" s="23"/>
    </row>
    <row r="127" spans="1:40" s="13" customFormat="1" ht="22.5">
      <c r="A127" s="134" t="s">
        <v>2844</v>
      </c>
      <c r="B127" s="198" t="s">
        <v>2360</v>
      </c>
      <c r="C127" s="127" t="s">
        <v>1484</v>
      </c>
      <c r="D127" s="128" t="s">
        <v>2765</v>
      </c>
      <c r="E127" s="128" t="s">
        <v>2488</v>
      </c>
      <c r="F127" s="128" t="s">
        <v>2772</v>
      </c>
      <c r="G127" s="128" t="s">
        <v>2492</v>
      </c>
      <c r="H127" s="128" t="s">
        <v>1472</v>
      </c>
      <c r="I127" s="128" t="s">
        <v>2194</v>
      </c>
      <c r="J127" s="129" t="s">
        <v>2490</v>
      </c>
      <c r="K127" s="160">
        <v>35532.71</v>
      </c>
      <c r="L127" s="160">
        <v>82032.71</v>
      </c>
      <c r="M127" s="159">
        <f t="shared" si="1"/>
        <v>-46500.00000000001</v>
      </c>
      <c r="N127" s="11"/>
      <c r="O127" s="11"/>
      <c r="P127" s="11"/>
      <c r="Q127" s="11"/>
      <c r="R127" s="11"/>
      <c r="S127" s="11"/>
      <c r="T127" s="11"/>
      <c r="U127" s="11"/>
      <c r="V127" s="11"/>
      <c r="W127" s="11"/>
      <c r="X127" s="11"/>
      <c r="Y127" s="11"/>
      <c r="Z127" s="11"/>
      <c r="AA127" s="11"/>
      <c r="AB127" s="11"/>
      <c r="AC127" s="11"/>
      <c r="AD127" s="11"/>
      <c r="AE127" s="11"/>
      <c r="AF127" s="11"/>
      <c r="AG127" s="11"/>
      <c r="AH127" s="12"/>
      <c r="AI127" s="12"/>
      <c r="AJ127" s="12"/>
      <c r="AK127" s="12"/>
      <c r="AL127" s="12"/>
      <c r="AM127" s="12"/>
      <c r="AN127" s="12"/>
    </row>
    <row r="128" spans="1:40" s="13" customFormat="1" ht="22.5">
      <c r="A128" s="134" t="s">
        <v>2844</v>
      </c>
      <c r="B128" s="198" t="s">
        <v>2360</v>
      </c>
      <c r="C128" s="127" t="s">
        <v>2846</v>
      </c>
      <c r="D128" s="128" t="s">
        <v>2765</v>
      </c>
      <c r="E128" s="128" t="s">
        <v>2488</v>
      </c>
      <c r="F128" s="128" t="s">
        <v>2772</v>
      </c>
      <c r="G128" s="128" t="s">
        <v>2492</v>
      </c>
      <c r="H128" s="128" t="s">
        <v>1472</v>
      </c>
      <c r="I128" s="128" t="s">
        <v>2194</v>
      </c>
      <c r="J128" s="129" t="s">
        <v>2490</v>
      </c>
      <c r="K128" s="160">
        <v>128</v>
      </c>
      <c r="L128" s="160">
        <v>127.5</v>
      </c>
      <c r="M128" s="159">
        <f t="shared" si="1"/>
        <v>0.5</v>
      </c>
      <c r="N128" s="11"/>
      <c r="O128" s="11"/>
      <c r="P128" s="11"/>
      <c r="Q128" s="11"/>
      <c r="R128" s="11"/>
      <c r="S128" s="11"/>
      <c r="T128" s="11"/>
      <c r="U128" s="11"/>
      <c r="V128" s="11"/>
      <c r="W128" s="11"/>
      <c r="X128" s="11"/>
      <c r="Y128" s="11"/>
      <c r="Z128" s="11"/>
      <c r="AA128" s="11"/>
      <c r="AB128" s="11"/>
      <c r="AC128" s="11"/>
      <c r="AD128" s="11"/>
      <c r="AE128" s="11"/>
      <c r="AF128" s="11"/>
      <c r="AG128" s="11"/>
      <c r="AH128" s="12"/>
      <c r="AI128" s="12"/>
      <c r="AJ128" s="12"/>
      <c r="AK128" s="12"/>
      <c r="AL128" s="12"/>
      <c r="AM128" s="12"/>
      <c r="AN128" s="12"/>
    </row>
    <row r="129" spans="1:40" s="13" customFormat="1" ht="22.5">
      <c r="A129" s="134" t="s">
        <v>2844</v>
      </c>
      <c r="B129" s="198" t="s">
        <v>2360</v>
      </c>
      <c r="C129" s="127" t="s">
        <v>2847</v>
      </c>
      <c r="D129" s="128" t="s">
        <v>2765</v>
      </c>
      <c r="E129" s="128" t="s">
        <v>2488</v>
      </c>
      <c r="F129" s="128" t="s">
        <v>2772</v>
      </c>
      <c r="G129" s="128" t="s">
        <v>2492</v>
      </c>
      <c r="H129" s="128" t="s">
        <v>1472</v>
      </c>
      <c r="I129" s="128" t="s">
        <v>2194</v>
      </c>
      <c r="J129" s="129" t="s">
        <v>2490</v>
      </c>
      <c r="K129" s="160">
        <v>402015.44</v>
      </c>
      <c r="L129" s="160">
        <v>402015.44</v>
      </c>
      <c r="M129" s="159">
        <f t="shared" si="1"/>
        <v>0</v>
      </c>
      <c r="N129" s="11"/>
      <c r="O129" s="11"/>
      <c r="P129" s="11"/>
      <c r="Q129" s="11"/>
      <c r="R129" s="11"/>
      <c r="S129" s="11"/>
      <c r="T129" s="11"/>
      <c r="U129" s="11"/>
      <c r="V129" s="11"/>
      <c r="W129" s="11"/>
      <c r="X129" s="11"/>
      <c r="Y129" s="11"/>
      <c r="Z129" s="11"/>
      <c r="AA129" s="11"/>
      <c r="AB129" s="11"/>
      <c r="AC129" s="11"/>
      <c r="AD129" s="11"/>
      <c r="AE129" s="11"/>
      <c r="AF129" s="11"/>
      <c r="AG129" s="11"/>
      <c r="AH129" s="12"/>
      <c r="AI129" s="12"/>
      <c r="AJ129" s="12"/>
      <c r="AK129" s="12"/>
      <c r="AL129" s="12"/>
      <c r="AM129" s="12"/>
      <c r="AN129" s="12"/>
    </row>
    <row r="130" spans="1:40" s="13" customFormat="1" ht="22.5">
      <c r="A130" s="134" t="s">
        <v>2844</v>
      </c>
      <c r="B130" s="198" t="s">
        <v>2360</v>
      </c>
      <c r="C130" s="127" t="s">
        <v>2848</v>
      </c>
      <c r="D130" s="128" t="s">
        <v>2765</v>
      </c>
      <c r="E130" s="128" t="s">
        <v>2488</v>
      </c>
      <c r="F130" s="128" t="s">
        <v>2772</v>
      </c>
      <c r="G130" s="128" t="s">
        <v>2492</v>
      </c>
      <c r="H130" s="128" t="s">
        <v>1472</v>
      </c>
      <c r="I130" s="128" t="s">
        <v>2194</v>
      </c>
      <c r="J130" s="129" t="s">
        <v>2490</v>
      </c>
      <c r="K130" s="160">
        <v>19869</v>
      </c>
      <c r="L130" s="160">
        <v>19868.74</v>
      </c>
      <c r="M130" s="159">
        <f t="shared" si="1"/>
        <v>0.2599999999983993</v>
      </c>
      <c r="N130" s="11"/>
      <c r="O130" s="11"/>
      <c r="P130" s="11"/>
      <c r="Q130" s="11"/>
      <c r="R130" s="11"/>
      <c r="S130" s="11"/>
      <c r="T130" s="11"/>
      <c r="U130" s="11"/>
      <c r="V130" s="11"/>
      <c r="W130" s="11"/>
      <c r="X130" s="11"/>
      <c r="Y130" s="11"/>
      <c r="Z130" s="11"/>
      <c r="AA130" s="11"/>
      <c r="AB130" s="11"/>
      <c r="AC130" s="11"/>
      <c r="AD130" s="11"/>
      <c r="AE130" s="11"/>
      <c r="AF130" s="11"/>
      <c r="AG130" s="11"/>
      <c r="AH130" s="12"/>
      <c r="AI130" s="12"/>
      <c r="AJ130" s="12"/>
      <c r="AK130" s="12"/>
      <c r="AL130" s="12"/>
      <c r="AM130" s="12"/>
      <c r="AN130" s="12"/>
    </row>
    <row r="131" spans="1:40" s="13" customFormat="1" ht="22.5">
      <c r="A131" s="134" t="s">
        <v>2844</v>
      </c>
      <c r="B131" s="198" t="s">
        <v>2360</v>
      </c>
      <c r="C131" s="127" t="s">
        <v>2493</v>
      </c>
      <c r="D131" s="128" t="s">
        <v>2765</v>
      </c>
      <c r="E131" s="128" t="s">
        <v>2488</v>
      </c>
      <c r="F131" s="128" t="s">
        <v>2772</v>
      </c>
      <c r="G131" s="128" t="s">
        <v>2492</v>
      </c>
      <c r="H131" s="128" t="s">
        <v>1472</v>
      </c>
      <c r="I131" s="128" t="s">
        <v>2194</v>
      </c>
      <c r="J131" s="129" t="s">
        <v>2490</v>
      </c>
      <c r="K131" s="160">
        <v>2373180</v>
      </c>
      <c r="L131" s="160">
        <v>2446712.96</v>
      </c>
      <c r="M131" s="159">
        <f t="shared" si="1"/>
        <v>-73532.95999999996</v>
      </c>
      <c r="N131" s="11"/>
      <c r="O131" s="11"/>
      <c r="P131" s="11"/>
      <c r="Q131" s="11"/>
      <c r="R131" s="11"/>
      <c r="S131" s="11"/>
      <c r="T131" s="11"/>
      <c r="U131" s="11"/>
      <c r="V131" s="11"/>
      <c r="W131" s="11"/>
      <c r="X131" s="11"/>
      <c r="Y131" s="11"/>
      <c r="Z131" s="11"/>
      <c r="AA131" s="11"/>
      <c r="AB131" s="11"/>
      <c r="AC131" s="11"/>
      <c r="AD131" s="11"/>
      <c r="AE131" s="11"/>
      <c r="AF131" s="11"/>
      <c r="AG131" s="11"/>
      <c r="AH131" s="12"/>
      <c r="AI131" s="12"/>
      <c r="AJ131" s="12"/>
      <c r="AK131" s="12"/>
      <c r="AL131" s="12"/>
      <c r="AM131" s="12"/>
      <c r="AN131" s="12"/>
    </row>
    <row r="132" spans="1:40" s="13" customFormat="1" ht="22.5">
      <c r="A132" s="134" t="s">
        <v>2844</v>
      </c>
      <c r="B132" s="198" t="s">
        <v>2360</v>
      </c>
      <c r="C132" s="127" t="s">
        <v>2498</v>
      </c>
      <c r="D132" s="128" t="s">
        <v>2765</v>
      </c>
      <c r="E132" s="128" t="s">
        <v>2488</v>
      </c>
      <c r="F132" s="128" t="s">
        <v>2772</v>
      </c>
      <c r="G132" s="128" t="s">
        <v>2492</v>
      </c>
      <c r="H132" s="128" t="s">
        <v>1472</v>
      </c>
      <c r="I132" s="128" t="s">
        <v>2194</v>
      </c>
      <c r="J132" s="129" t="s">
        <v>2490</v>
      </c>
      <c r="K132" s="160">
        <v>55818.59</v>
      </c>
      <c r="L132" s="160">
        <v>55818.59</v>
      </c>
      <c r="M132" s="159">
        <f t="shared" si="1"/>
        <v>0</v>
      </c>
      <c r="N132" s="11"/>
      <c r="O132" s="11"/>
      <c r="P132" s="11"/>
      <c r="Q132" s="11"/>
      <c r="R132" s="11"/>
      <c r="S132" s="11"/>
      <c r="T132" s="11"/>
      <c r="U132" s="11"/>
      <c r="V132" s="11"/>
      <c r="W132" s="11"/>
      <c r="X132" s="11"/>
      <c r="Y132" s="11"/>
      <c r="Z132" s="11"/>
      <c r="AA132" s="11"/>
      <c r="AB132" s="11"/>
      <c r="AC132" s="11"/>
      <c r="AD132" s="11"/>
      <c r="AE132" s="11"/>
      <c r="AF132" s="11"/>
      <c r="AG132" s="11"/>
      <c r="AH132" s="12"/>
      <c r="AI132" s="12"/>
      <c r="AJ132" s="12"/>
      <c r="AK132" s="12"/>
      <c r="AL132" s="12"/>
      <c r="AM132" s="12"/>
      <c r="AN132" s="12"/>
    </row>
    <row r="133" spans="1:40" s="13" customFormat="1" ht="22.5">
      <c r="A133" s="134" t="s">
        <v>2844</v>
      </c>
      <c r="B133" s="198" t="s">
        <v>2360</v>
      </c>
      <c r="C133" s="127" t="s">
        <v>1351</v>
      </c>
      <c r="D133" s="128" t="s">
        <v>2765</v>
      </c>
      <c r="E133" s="128" t="s">
        <v>2488</v>
      </c>
      <c r="F133" s="128" t="s">
        <v>2772</v>
      </c>
      <c r="G133" s="128" t="s">
        <v>2492</v>
      </c>
      <c r="H133" s="128" t="s">
        <v>1472</v>
      </c>
      <c r="I133" s="128" t="s">
        <v>2194</v>
      </c>
      <c r="J133" s="129" t="s">
        <v>2490</v>
      </c>
      <c r="K133" s="160">
        <v>106680.71</v>
      </c>
      <c r="L133" s="160">
        <v>106680.71</v>
      </c>
      <c r="M133" s="159">
        <f t="shared" si="1"/>
        <v>0</v>
      </c>
      <c r="N133" s="11"/>
      <c r="O133" s="11"/>
      <c r="P133" s="11"/>
      <c r="Q133" s="11"/>
      <c r="R133" s="11"/>
      <c r="S133" s="11"/>
      <c r="T133" s="11"/>
      <c r="U133" s="11"/>
      <c r="V133" s="11"/>
      <c r="W133" s="11"/>
      <c r="X133" s="11"/>
      <c r="Y133" s="11"/>
      <c r="Z133" s="11"/>
      <c r="AA133" s="11"/>
      <c r="AB133" s="11"/>
      <c r="AC133" s="11"/>
      <c r="AD133" s="11"/>
      <c r="AE133" s="11"/>
      <c r="AF133" s="11"/>
      <c r="AG133" s="11"/>
      <c r="AH133" s="12"/>
      <c r="AI133" s="12"/>
      <c r="AJ133" s="12"/>
      <c r="AK133" s="12"/>
      <c r="AL133" s="12"/>
      <c r="AM133" s="12"/>
      <c r="AN133" s="12"/>
    </row>
    <row r="134" spans="1:40" s="24" customFormat="1" ht="15.75">
      <c r="A134" s="36" t="s">
        <v>2210</v>
      </c>
      <c r="B134" s="197" t="s">
        <v>2360</v>
      </c>
      <c r="C134" s="37" t="s">
        <v>2764</v>
      </c>
      <c r="D134" s="38" t="s">
        <v>2765</v>
      </c>
      <c r="E134" s="38" t="s">
        <v>2849</v>
      </c>
      <c r="F134" s="38" t="s">
        <v>2766</v>
      </c>
      <c r="G134" s="38" t="s">
        <v>2764</v>
      </c>
      <c r="H134" s="38" t="s">
        <v>2766</v>
      </c>
      <c r="I134" s="38" t="s">
        <v>2767</v>
      </c>
      <c r="J134" s="39" t="s">
        <v>2764</v>
      </c>
      <c r="K134" s="162">
        <f>K138+K135</f>
        <v>644107.1</v>
      </c>
      <c r="L134" s="162">
        <f>L138+L135</f>
        <v>1805996.6800000002</v>
      </c>
      <c r="M134" s="159">
        <f t="shared" si="1"/>
        <v>-1161889.58</v>
      </c>
      <c r="N134" s="22"/>
      <c r="O134" s="22"/>
      <c r="P134" s="22"/>
      <c r="Q134" s="22"/>
      <c r="R134" s="22"/>
      <c r="S134" s="22"/>
      <c r="T134" s="22"/>
      <c r="U134" s="22"/>
      <c r="V134" s="22"/>
      <c r="W134" s="22"/>
      <c r="X134" s="22"/>
      <c r="Y134" s="22"/>
      <c r="Z134" s="22"/>
      <c r="AA134" s="22"/>
      <c r="AB134" s="22"/>
      <c r="AC134" s="22"/>
      <c r="AD134" s="22"/>
      <c r="AE134" s="22"/>
      <c r="AF134" s="22"/>
      <c r="AG134" s="22"/>
      <c r="AH134" s="23"/>
      <c r="AI134" s="23"/>
      <c r="AJ134" s="23"/>
      <c r="AK134" s="23"/>
      <c r="AL134" s="23"/>
      <c r="AM134" s="23"/>
      <c r="AN134" s="23"/>
    </row>
    <row r="135" spans="1:40" s="24" customFormat="1" ht="45">
      <c r="A135" s="36" t="s">
        <v>2834</v>
      </c>
      <c r="B135" s="197" t="s">
        <v>2360</v>
      </c>
      <c r="C135" s="37" t="s">
        <v>2764</v>
      </c>
      <c r="D135" s="38" t="s">
        <v>2765</v>
      </c>
      <c r="E135" s="38" t="s">
        <v>2849</v>
      </c>
      <c r="F135" s="38" t="s">
        <v>2772</v>
      </c>
      <c r="G135" s="38" t="s">
        <v>2764</v>
      </c>
      <c r="H135" s="38" t="s">
        <v>1472</v>
      </c>
      <c r="I135" s="38" t="s">
        <v>2767</v>
      </c>
      <c r="J135" s="39" t="s">
        <v>2764</v>
      </c>
      <c r="K135" s="162">
        <f>K136</f>
        <v>0</v>
      </c>
      <c r="L135" s="162">
        <f>L136</f>
        <v>2700</v>
      </c>
      <c r="M135" s="159">
        <f t="shared" si="1"/>
        <v>-2700</v>
      </c>
      <c r="N135" s="22"/>
      <c r="O135" s="22"/>
      <c r="P135" s="22"/>
      <c r="Q135" s="22"/>
      <c r="R135" s="22"/>
      <c r="S135" s="22"/>
      <c r="T135" s="22"/>
      <c r="U135" s="22"/>
      <c r="V135" s="22"/>
      <c r="W135" s="22"/>
      <c r="X135" s="22"/>
      <c r="Y135" s="22"/>
      <c r="Z135" s="22"/>
      <c r="AA135" s="22"/>
      <c r="AB135" s="22"/>
      <c r="AC135" s="22"/>
      <c r="AD135" s="22"/>
      <c r="AE135" s="22"/>
      <c r="AF135" s="22"/>
      <c r="AG135" s="22"/>
      <c r="AH135" s="23"/>
      <c r="AI135" s="23"/>
      <c r="AJ135" s="23"/>
      <c r="AK135" s="23"/>
      <c r="AL135" s="23"/>
      <c r="AM135" s="23"/>
      <c r="AN135" s="23"/>
    </row>
    <row r="136" spans="1:40" s="13" customFormat="1" ht="56.25">
      <c r="A136" s="36" t="s">
        <v>3092</v>
      </c>
      <c r="B136" s="198" t="s">
        <v>2360</v>
      </c>
      <c r="C136" s="127" t="s">
        <v>3002</v>
      </c>
      <c r="D136" s="128" t="s">
        <v>2765</v>
      </c>
      <c r="E136" s="128" t="s">
        <v>2849</v>
      </c>
      <c r="F136" s="128" t="s">
        <v>2772</v>
      </c>
      <c r="G136" s="128" t="s">
        <v>2998</v>
      </c>
      <c r="H136" s="128" t="s">
        <v>1472</v>
      </c>
      <c r="I136" s="128" t="s">
        <v>2194</v>
      </c>
      <c r="J136" s="129" t="s">
        <v>2830</v>
      </c>
      <c r="K136" s="162">
        <f>K137</f>
        <v>0</v>
      </c>
      <c r="L136" s="162">
        <f>L137</f>
        <v>2700</v>
      </c>
      <c r="M136" s="246">
        <f t="shared" si="1"/>
        <v>-2700</v>
      </c>
      <c r="N136" s="11"/>
      <c r="O136" s="11"/>
      <c r="P136" s="11"/>
      <c r="Q136" s="11"/>
      <c r="R136" s="11"/>
      <c r="S136" s="11"/>
      <c r="T136" s="11"/>
      <c r="U136" s="11"/>
      <c r="V136" s="11"/>
      <c r="W136" s="11"/>
      <c r="X136" s="11"/>
      <c r="Y136" s="11"/>
      <c r="Z136" s="11"/>
      <c r="AA136" s="11"/>
      <c r="AB136" s="11"/>
      <c r="AC136" s="11"/>
      <c r="AD136" s="11"/>
      <c r="AE136" s="11"/>
      <c r="AF136" s="11"/>
      <c r="AG136" s="11"/>
      <c r="AH136" s="12"/>
      <c r="AI136" s="12"/>
      <c r="AJ136" s="12"/>
      <c r="AK136" s="12"/>
      <c r="AL136" s="12"/>
      <c r="AM136" s="12"/>
      <c r="AN136" s="12"/>
    </row>
    <row r="137" spans="1:40" s="13" customFormat="1" ht="56.25">
      <c r="A137" s="126" t="s">
        <v>2000</v>
      </c>
      <c r="B137" s="198" t="s">
        <v>2360</v>
      </c>
      <c r="C137" s="127" t="s">
        <v>3002</v>
      </c>
      <c r="D137" s="128" t="s">
        <v>2765</v>
      </c>
      <c r="E137" s="128" t="s">
        <v>2849</v>
      </c>
      <c r="F137" s="128" t="s">
        <v>2772</v>
      </c>
      <c r="G137" s="128" t="s">
        <v>1244</v>
      </c>
      <c r="H137" s="128" t="s">
        <v>1472</v>
      </c>
      <c r="I137" s="128" t="s">
        <v>2194</v>
      </c>
      <c r="J137" s="129" t="s">
        <v>2830</v>
      </c>
      <c r="K137" s="160">
        <v>0</v>
      </c>
      <c r="L137" s="160">
        <v>2700</v>
      </c>
      <c r="M137" s="159">
        <f t="shared" si="1"/>
        <v>-2700</v>
      </c>
      <c r="N137" s="11"/>
      <c r="O137" s="11"/>
      <c r="P137" s="11"/>
      <c r="Q137" s="11"/>
      <c r="R137" s="11"/>
      <c r="S137" s="11"/>
      <c r="T137" s="11"/>
      <c r="U137" s="11"/>
      <c r="V137" s="11"/>
      <c r="W137" s="11"/>
      <c r="X137" s="11"/>
      <c r="Y137" s="11"/>
      <c r="Z137" s="11"/>
      <c r="AA137" s="11"/>
      <c r="AB137" s="11"/>
      <c r="AC137" s="11"/>
      <c r="AD137" s="11"/>
      <c r="AE137" s="11"/>
      <c r="AF137" s="11"/>
      <c r="AG137" s="11"/>
      <c r="AH137" s="12"/>
      <c r="AI137" s="12"/>
      <c r="AJ137" s="12"/>
      <c r="AK137" s="12"/>
      <c r="AL137" s="12"/>
      <c r="AM137" s="12"/>
      <c r="AN137" s="12"/>
    </row>
    <row r="138" spans="1:40" s="24" customFormat="1" ht="22.5">
      <c r="A138" s="41" t="s">
        <v>3093</v>
      </c>
      <c r="B138" s="197" t="s">
        <v>2360</v>
      </c>
      <c r="C138" s="37" t="s">
        <v>2764</v>
      </c>
      <c r="D138" s="38" t="s">
        <v>2765</v>
      </c>
      <c r="E138" s="38" t="s">
        <v>2849</v>
      </c>
      <c r="F138" s="38" t="s">
        <v>2850</v>
      </c>
      <c r="G138" s="38" t="s">
        <v>2764</v>
      </c>
      <c r="H138" s="38" t="s">
        <v>2766</v>
      </c>
      <c r="I138" s="38" t="s">
        <v>2767</v>
      </c>
      <c r="J138" s="39" t="s">
        <v>2851</v>
      </c>
      <c r="K138" s="162">
        <f>K139</f>
        <v>644107.1</v>
      </c>
      <c r="L138" s="162">
        <f>L139</f>
        <v>1803296.6800000002</v>
      </c>
      <c r="M138" s="159">
        <f t="shared" si="1"/>
        <v>-1159189.58</v>
      </c>
      <c r="N138" s="22"/>
      <c r="O138" s="22"/>
      <c r="P138" s="22"/>
      <c r="Q138" s="22"/>
      <c r="R138" s="22"/>
      <c r="S138" s="22"/>
      <c r="T138" s="22"/>
      <c r="U138" s="22"/>
      <c r="V138" s="22"/>
      <c r="W138" s="22"/>
      <c r="X138" s="22"/>
      <c r="Y138" s="22"/>
      <c r="Z138" s="22"/>
      <c r="AA138" s="22"/>
      <c r="AB138" s="22"/>
      <c r="AC138" s="22"/>
      <c r="AD138" s="22"/>
      <c r="AE138" s="22"/>
      <c r="AF138" s="22"/>
      <c r="AG138" s="22"/>
      <c r="AH138" s="23"/>
      <c r="AI138" s="23"/>
      <c r="AJ138" s="23"/>
      <c r="AK138" s="23"/>
      <c r="AL138" s="23"/>
      <c r="AM138" s="23"/>
      <c r="AN138" s="23"/>
    </row>
    <row r="139" spans="1:40" s="24" customFormat="1" ht="22.5">
      <c r="A139" s="126" t="s">
        <v>2211</v>
      </c>
      <c r="B139" s="198" t="s">
        <v>2360</v>
      </c>
      <c r="C139" s="127" t="s">
        <v>2764</v>
      </c>
      <c r="D139" s="128" t="s">
        <v>2765</v>
      </c>
      <c r="E139" s="128" t="s">
        <v>2849</v>
      </c>
      <c r="F139" s="128" t="s">
        <v>2850</v>
      </c>
      <c r="G139" s="128" t="s">
        <v>2360</v>
      </c>
      <c r="H139" s="128" t="s">
        <v>2766</v>
      </c>
      <c r="I139" s="128" t="s">
        <v>2767</v>
      </c>
      <c r="J139" s="129" t="s">
        <v>2851</v>
      </c>
      <c r="K139" s="160">
        <f>K140</f>
        <v>644107.1</v>
      </c>
      <c r="L139" s="160">
        <f>L140</f>
        <v>1803296.6800000002</v>
      </c>
      <c r="M139" s="159">
        <f t="shared" si="1"/>
        <v>-1159189.58</v>
      </c>
      <c r="N139" s="22"/>
      <c r="O139" s="22"/>
      <c r="P139" s="22"/>
      <c r="Q139" s="22"/>
      <c r="R139" s="22"/>
      <c r="S139" s="22"/>
      <c r="T139" s="22"/>
      <c r="U139" s="22"/>
      <c r="V139" s="22"/>
      <c r="W139" s="22"/>
      <c r="X139" s="22"/>
      <c r="Y139" s="22"/>
      <c r="Z139" s="22"/>
      <c r="AA139" s="22"/>
      <c r="AB139" s="22"/>
      <c r="AC139" s="22"/>
      <c r="AD139" s="22"/>
      <c r="AE139" s="22"/>
      <c r="AF139" s="22"/>
      <c r="AG139" s="22"/>
      <c r="AH139" s="23"/>
      <c r="AI139" s="23"/>
      <c r="AJ139" s="23"/>
      <c r="AK139" s="23"/>
      <c r="AL139" s="23"/>
      <c r="AM139" s="23"/>
      <c r="AN139" s="23"/>
    </row>
    <row r="140" spans="1:40" s="24" customFormat="1" ht="22.5">
      <c r="A140" s="126" t="s">
        <v>2212</v>
      </c>
      <c r="B140" s="198" t="s">
        <v>2360</v>
      </c>
      <c r="C140" s="127" t="s">
        <v>3002</v>
      </c>
      <c r="D140" s="128" t="s">
        <v>2765</v>
      </c>
      <c r="E140" s="128" t="s">
        <v>2849</v>
      </c>
      <c r="F140" s="128" t="s">
        <v>2850</v>
      </c>
      <c r="G140" s="128" t="s">
        <v>2189</v>
      </c>
      <c r="H140" s="128" t="s">
        <v>2190</v>
      </c>
      <c r="I140" s="128" t="s">
        <v>2767</v>
      </c>
      <c r="J140" s="129" t="s">
        <v>2851</v>
      </c>
      <c r="K140" s="160">
        <f>K141+K142</f>
        <v>644107.1</v>
      </c>
      <c r="L140" s="160">
        <f>L141+L142</f>
        <v>1803296.6800000002</v>
      </c>
      <c r="M140" s="246">
        <f t="shared" si="1"/>
        <v>-1159189.58</v>
      </c>
      <c r="N140" s="22"/>
      <c r="O140" s="22"/>
      <c r="P140" s="22"/>
      <c r="Q140" s="22"/>
      <c r="R140" s="22"/>
      <c r="S140" s="22"/>
      <c r="T140" s="22"/>
      <c r="U140" s="22"/>
      <c r="V140" s="22"/>
      <c r="W140" s="22"/>
      <c r="X140" s="22"/>
      <c r="Y140" s="22"/>
      <c r="Z140" s="22"/>
      <c r="AA140" s="22"/>
      <c r="AB140" s="22"/>
      <c r="AC140" s="22"/>
      <c r="AD140" s="22"/>
      <c r="AE140" s="22"/>
      <c r="AF140" s="22"/>
      <c r="AG140" s="22"/>
      <c r="AH140" s="23"/>
      <c r="AI140" s="23"/>
      <c r="AJ140" s="23"/>
      <c r="AK140" s="23"/>
      <c r="AL140" s="23"/>
      <c r="AM140" s="23"/>
      <c r="AN140" s="23"/>
    </row>
    <row r="141" spans="1:40" s="24" customFormat="1" ht="33.75">
      <c r="A141" s="126" t="s">
        <v>2335</v>
      </c>
      <c r="B141" s="198" t="s">
        <v>2360</v>
      </c>
      <c r="C141" s="127" t="s">
        <v>3002</v>
      </c>
      <c r="D141" s="128" t="s">
        <v>2765</v>
      </c>
      <c r="E141" s="128" t="s">
        <v>2849</v>
      </c>
      <c r="F141" s="128" t="s">
        <v>2850</v>
      </c>
      <c r="G141" s="128" t="s">
        <v>2189</v>
      </c>
      <c r="H141" s="128" t="s">
        <v>2190</v>
      </c>
      <c r="I141" s="128" t="s">
        <v>2192</v>
      </c>
      <c r="J141" s="129" t="s">
        <v>2851</v>
      </c>
      <c r="K141" s="160">
        <v>644107.1</v>
      </c>
      <c r="L141" s="160">
        <v>1646442.09</v>
      </c>
      <c r="M141" s="246">
        <f t="shared" si="1"/>
        <v>-1002334.9900000001</v>
      </c>
      <c r="N141" s="22"/>
      <c r="O141" s="22"/>
      <c r="P141" s="22"/>
      <c r="Q141" s="22"/>
      <c r="R141" s="22"/>
      <c r="S141" s="22"/>
      <c r="T141" s="22"/>
      <c r="U141" s="22"/>
      <c r="V141" s="22"/>
      <c r="W141" s="22"/>
      <c r="X141" s="22"/>
      <c r="Y141" s="22"/>
      <c r="Z141" s="22"/>
      <c r="AA141" s="22"/>
      <c r="AB141" s="22"/>
      <c r="AC141" s="22"/>
      <c r="AD141" s="22"/>
      <c r="AE141" s="22"/>
      <c r="AF141" s="22"/>
      <c r="AG141" s="22"/>
      <c r="AH141" s="23"/>
      <c r="AI141" s="23"/>
      <c r="AJ141" s="23"/>
      <c r="AK141" s="23"/>
      <c r="AL141" s="23"/>
      <c r="AM141" s="23"/>
      <c r="AN141" s="23"/>
    </row>
    <row r="142" spans="1:40" s="13" customFormat="1" ht="33.75">
      <c r="A142" s="126" t="s">
        <v>2001</v>
      </c>
      <c r="B142" s="198" t="s">
        <v>2360</v>
      </c>
      <c r="C142" s="127" t="s">
        <v>3002</v>
      </c>
      <c r="D142" s="128" t="s">
        <v>2765</v>
      </c>
      <c r="E142" s="128" t="s">
        <v>2849</v>
      </c>
      <c r="F142" s="128" t="s">
        <v>2850</v>
      </c>
      <c r="G142" s="128" t="s">
        <v>2189</v>
      </c>
      <c r="H142" s="128" t="s">
        <v>2190</v>
      </c>
      <c r="I142" s="128" t="s">
        <v>2194</v>
      </c>
      <c r="J142" s="129" t="s">
        <v>2851</v>
      </c>
      <c r="K142" s="160">
        <v>0</v>
      </c>
      <c r="L142" s="160">
        <v>156854.59</v>
      </c>
      <c r="M142" s="159">
        <f t="shared" si="1"/>
        <v>-156854.59</v>
      </c>
      <c r="N142" s="11"/>
      <c r="O142" s="11"/>
      <c r="P142" s="11"/>
      <c r="Q142" s="11"/>
      <c r="R142" s="11"/>
      <c r="S142" s="11"/>
      <c r="T142" s="11"/>
      <c r="U142" s="11"/>
      <c r="V142" s="11"/>
      <c r="W142" s="11"/>
      <c r="X142" s="11"/>
      <c r="Y142" s="11"/>
      <c r="Z142" s="11"/>
      <c r="AA142" s="11"/>
      <c r="AB142" s="11"/>
      <c r="AC142" s="11"/>
      <c r="AD142" s="11"/>
      <c r="AE142" s="11"/>
      <c r="AF142" s="11"/>
      <c r="AG142" s="11"/>
      <c r="AH142" s="12"/>
      <c r="AI142" s="12"/>
      <c r="AJ142" s="12"/>
      <c r="AK142" s="12"/>
      <c r="AL142" s="12"/>
      <c r="AM142" s="12"/>
      <c r="AN142" s="12"/>
    </row>
    <row r="143" spans="1:40" s="13" customFormat="1" ht="15">
      <c r="A143" s="41" t="s">
        <v>3005</v>
      </c>
      <c r="B143" s="197" t="s">
        <v>2360</v>
      </c>
      <c r="C143" s="37" t="s">
        <v>2764</v>
      </c>
      <c r="D143" s="38" t="s">
        <v>2765</v>
      </c>
      <c r="E143" s="38" t="s">
        <v>2336</v>
      </c>
      <c r="F143" s="38" t="s">
        <v>2766</v>
      </c>
      <c r="G143" s="38" t="s">
        <v>2764</v>
      </c>
      <c r="H143" s="38" t="s">
        <v>2766</v>
      </c>
      <c r="I143" s="38" t="s">
        <v>2767</v>
      </c>
      <c r="J143" s="39" t="s">
        <v>2764</v>
      </c>
      <c r="K143" s="162">
        <f>K144+K150+K153+K157+K162+K166+K185+K174+K178+K171+K180</f>
        <v>3317826.1</v>
      </c>
      <c r="L143" s="162">
        <f>L144+L150+L153+L157+L162+L166+L185+L174+L178+L180+L171</f>
        <v>5611627.85</v>
      </c>
      <c r="M143" s="159">
        <f t="shared" si="1"/>
        <v>-2293801.7499999995</v>
      </c>
      <c r="N143" s="11"/>
      <c r="O143" s="11"/>
      <c r="P143" s="11"/>
      <c r="Q143" s="11"/>
      <c r="R143" s="11"/>
      <c r="S143" s="11"/>
      <c r="T143" s="11"/>
      <c r="U143" s="11"/>
      <c r="V143" s="11"/>
      <c r="W143" s="11"/>
      <c r="X143" s="11"/>
      <c r="Y143" s="11"/>
      <c r="Z143" s="11"/>
      <c r="AA143" s="11"/>
      <c r="AB143" s="11"/>
      <c r="AC143" s="11"/>
      <c r="AD143" s="11"/>
      <c r="AE143" s="11"/>
      <c r="AF143" s="11"/>
      <c r="AG143" s="11"/>
      <c r="AH143" s="12"/>
      <c r="AI143" s="12"/>
      <c r="AJ143" s="12"/>
      <c r="AK143" s="12"/>
      <c r="AL143" s="12"/>
      <c r="AM143" s="12"/>
      <c r="AN143" s="12"/>
    </row>
    <row r="144" spans="1:40" s="13" customFormat="1" ht="22.5">
      <c r="A144" s="41" t="s">
        <v>3006</v>
      </c>
      <c r="B144" s="197" t="s">
        <v>2360</v>
      </c>
      <c r="C144" s="37" t="s">
        <v>2764</v>
      </c>
      <c r="D144" s="38" t="s">
        <v>2765</v>
      </c>
      <c r="E144" s="38" t="s">
        <v>2336</v>
      </c>
      <c r="F144" s="38" t="s">
        <v>1473</v>
      </c>
      <c r="G144" s="38" t="s">
        <v>2764</v>
      </c>
      <c r="H144" s="38" t="s">
        <v>2766</v>
      </c>
      <c r="I144" s="38" t="s">
        <v>2767</v>
      </c>
      <c r="J144" s="39" t="s">
        <v>2337</v>
      </c>
      <c r="K144" s="162">
        <f>K145+K147</f>
        <v>21000</v>
      </c>
      <c r="L144" s="162">
        <f>L145+L147+L149</f>
        <v>40012.51</v>
      </c>
      <c r="M144" s="159">
        <f t="shared" si="1"/>
        <v>-19012.510000000002</v>
      </c>
      <c r="N144" s="11"/>
      <c r="O144" s="11"/>
      <c r="P144" s="11"/>
      <c r="Q144" s="11"/>
      <c r="R144" s="11"/>
      <c r="S144" s="11"/>
      <c r="T144" s="11"/>
      <c r="U144" s="11"/>
      <c r="V144" s="11"/>
      <c r="W144" s="11"/>
      <c r="X144" s="11"/>
      <c r="Y144" s="11"/>
      <c r="Z144" s="11"/>
      <c r="AA144" s="11"/>
      <c r="AB144" s="11"/>
      <c r="AC144" s="11"/>
      <c r="AD144" s="11"/>
      <c r="AE144" s="11"/>
      <c r="AF144" s="11"/>
      <c r="AG144" s="11"/>
      <c r="AH144" s="12"/>
      <c r="AI144" s="12"/>
      <c r="AJ144" s="12"/>
      <c r="AK144" s="12"/>
      <c r="AL144" s="12"/>
      <c r="AM144" s="12"/>
      <c r="AN144" s="12"/>
    </row>
    <row r="145" spans="1:40" s="13" customFormat="1" ht="45">
      <c r="A145" s="134" t="s">
        <v>3094</v>
      </c>
      <c r="B145" s="198" t="s">
        <v>2360</v>
      </c>
      <c r="C145" s="127" t="s">
        <v>2768</v>
      </c>
      <c r="D145" s="128" t="s">
        <v>2765</v>
      </c>
      <c r="E145" s="128" t="s">
        <v>2336</v>
      </c>
      <c r="F145" s="128" t="s">
        <v>1473</v>
      </c>
      <c r="G145" s="128" t="s">
        <v>2360</v>
      </c>
      <c r="H145" s="128" t="s">
        <v>2769</v>
      </c>
      <c r="I145" s="128" t="s">
        <v>2767</v>
      </c>
      <c r="J145" s="129" t="s">
        <v>2337</v>
      </c>
      <c r="K145" s="160">
        <v>19000</v>
      </c>
      <c r="L145" s="160">
        <f>SUM(L146)</f>
        <v>38362.51</v>
      </c>
      <c r="M145" s="159">
        <f t="shared" si="1"/>
        <v>-19362.510000000002</v>
      </c>
      <c r="N145" s="11"/>
      <c r="O145" s="11"/>
      <c r="P145" s="11"/>
      <c r="Q145" s="11"/>
      <c r="R145" s="11"/>
      <c r="S145" s="11"/>
      <c r="T145" s="11"/>
      <c r="U145" s="11"/>
      <c r="V145" s="11"/>
      <c r="W145" s="11"/>
      <c r="X145" s="11"/>
      <c r="Y145" s="11"/>
      <c r="Z145" s="11"/>
      <c r="AA145" s="11"/>
      <c r="AB145" s="11"/>
      <c r="AC145" s="11"/>
      <c r="AD145" s="11"/>
      <c r="AE145" s="11"/>
      <c r="AF145" s="11"/>
      <c r="AG145" s="11"/>
      <c r="AH145" s="12"/>
      <c r="AI145" s="12"/>
      <c r="AJ145" s="12"/>
      <c r="AK145" s="12"/>
      <c r="AL145" s="12"/>
      <c r="AM145" s="12"/>
      <c r="AN145" s="12"/>
    </row>
    <row r="146" spans="1:40" s="13" customFormat="1" ht="67.5">
      <c r="A146" s="134" t="s">
        <v>2700</v>
      </c>
      <c r="B146" s="198" t="s">
        <v>2360</v>
      </c>
      <c r="C146" s="127" t="s">
        <v>2768</v>
      </c>
      <c r="D146" s="128" t="s">
        <v>2765</v>
      </c>
      <c r="E146" s="128" t="s">
        <v>2336</v>
      </c>
      <c r="F146" s="128" t="s">
        <v>1473</v>
      </c>
      <c r="G146" s="128" t="s">
        <v>2360</v>
      </c>
      <c r="H146" s="128" t="s">
        <v>2769</v>
      </c>
      <c r="I146" s="128" t="s">
        <v>2487</v>
      </c>
      <c r="J146" s="129" t="s">
        <v>2337</v>
      </c>
      <c r="K146" s="160">
        <v>0</v>
      </c>
      <c r="L146" s="160">
        <v>38362.51</v>
      </c>
      <c r="M146" s="159">
        <f t="shared" si="1"/>
        <v>-38362.51</v>
      </c>
      <c r="N146" s="11"/>
      <c r="O146" s="11"/>
      <c r="P146" s="11"/>
      <c r="Q146" s="11"/>
      <c r="R146" s="11"/>
      <c r="S146" s="11"/>
      <c r="T146" s="11"/>
      <c r="U146" s="11"/>
      <c r="V146" s="11"/>
      <c r="W146" s="11"/>
      <c r="X146" s="11"/>
      <c r="Y146" s="11"/>
      <c r="Z146" s="11"/>
      <c r="AA146" s="11"/>
      <c r="AB146" s="11"/>
      <c r="AC146" s="11"/>
      <c r="AD146" s="11"/>
      <c r="AE146" s="11"/>
      <c r="AF146" s="11"/>
      <c r="AG146" s="11"/>
      <c r="AH146" s="12"/>
      <c r="AI146" s="12"/>
      <c r="AJ146" s="12"/>
      <c r="AK146" s="12"/>
      <c r="AL146" s="12"/>
      <c r="AM146" s="12"/>
      <c r="AN146" s="12"/>
    </row>
    <row r="147" spans="1:40" s="24" customFormat="1" ht="33.75">
      <c r="A147" s="134" t="s">
        <v>3007</v>
      </c>
      <c r="B147" s="198" t="s">
        <v>2360</v>
      </c>
      <c r="C147" s="127" t="s">
        <v>2768</v>
      </c>
      <c r="D147" s="128" t="s">
        <v>2765</v>
      </c>
      <c r="E147" s="128" t="s">
        <v>2336</v>
      </c>
      <c r="F147" s="128" t="s">
        <v>1473</v>
      </c>
      <c r="G147" s="128" t="s">
        <v>1825</v>
      </c>
      <c r="H147" s="128" t="s">
        <v>2769</v>
      </c>
      <c r="I147" s="128" t="s">
        <v>2767</v>
      </c>
      <c r="J147" s="129" t="s">
        <v>2337</v>
      </c>
      <c r="K147" s="160">
        <v>2000</v>
      </c>
      <c r="L147" s="160">
        <f>L148</f>
        <v>1450</v>
      </c>
      <c r="M147" s="159">
        <f t="shared" si="1"/>
        <v>550</v>
      </c>
      <c r="N147" s="22"/>
      <c r="O147" s="22"/>
      <c r="P147" s="22"/>
      <c r="Q147" s="22"/>
      <c r="R147" s="22"/>
      <c r="S147" s="22"/>
      <c r="T147" s="22"/>
      <c r="U147" s="22"/>
      <c r="V147" s="22"/>
      <c r="W147" s="22"/>
      <c r="X147" s="22"/>
      <c r="Y147" s="22"/>
      <c r="Z147" s="22"/>
      <c r="AA147" s="22"/>
      <c r="AB147" s="22"/>
      <c r="AC147" s="22"/>
      <c r="AD147" s="22"/>
      <c r="AE147" s="22"/>
      <c r="AF147" s="22"/>
      <c r="AG147" s="22"/>
      <c r="AH147" s="23"/>
      <c r="AI147" s="23"/>
      <c r="AJ147" s="23"/>
      <c r="AK147" s="23"/>
      <c r="AL147" s="23"/>
      <c r="AM147" s="23"/>
      <c r="AN147" s="23"/>
    </row>
    <row r="148" spans="1:40" s="13" customFormat="1" ht="33.75">
      <c r="A148" s="134" t="s">
        <v>3007</v>
      </c>
      <c r="B148" s="198" t="s">
        <v>2360</v>
      </c>
      <c r="C148" s="127" t="s">
        <v>2768</v>
      </c>
      <c r="D148" s="128" t="s">
        <v>2765</v>
      </c>
      <c r="E148" s="128" t="s">
        <v>2336</v>
      </c>
      <c r="F148" s="128" t="s">
        <v>1473</v>
      </c>
      <c r="G148" s="128" t="s">
        <v>1825</v>
      </c>
      <c r="H148" s="128" t="s">
        <v>2769</v>
      </c>
      <c r="I148" s="128" t="s">
        <v>2487</v>
      </c>
      <c r="J148" s="129" t="s">
        <v>2337</v>
      </c>
      <c r="K148" s="160">
        <v>0</v>
      </c>
      <c r="L148" s="160">
        <v>1450</v>
      </c>
      <c r="M148" s="246">
        <f t="shared" si="1"/>
        <v>-1450</v>
      </c>
      <c r="N148" s="11"/>
      <c r="O148" s="11"/>
      <c r="P148" s="11"/>
      <c r="Q148" s="11"/>
      <c r="R148" s="11"/>
      <c r="S148" s="11"/>
      <c r="T148" s="11"/>
      <c r="U148" s="11"/>
      <c r="V148" s="11"/>
      <c r="W148" s="11"/>
      <c r="X148" s="11"/>
      <c r="Y148" s="11"/>
      <c r="Z148" s="11"/>
      <c r="AA148" s="11"/>
      <c r="AB148" s="11"/>
      <c r="AC148" s="11"/>
      <c r="AD148" s="11"/>
      <c r="AE148" s="11"/>
      <c r="AF148" s="11"/>
      <c r="AG148" s="11"/>
      <c r="AH148" s="12"/>
      <c r="AI148" s="12"/>
      <c r="AJ148" s="12"/>
      <c r="AK148" s="12"/>
      <c r="AL148" s="12"/>
      <c r="AM148" s="12"/>
      <c r="AN148" s="12"/>
    </row>
    <row r="149" spans="1:40" s="13" customFormat="1" ht="56.25">
      <c r="A149" s="134" t="s">
        <v>1238</v>
      </c>
      <c r="B149" s="198" t="s">
        <v>2360</v>
      </c>
      <c r="C149" s="127" t="s">
        <v>2768</v>
      </c>
      <c r="D149" s="128" t="s">
        <v>2765</v>
      </c>
      <c r="E149" s="128" t="s">
        <v>2336</v>
      </c>
      <c r="F149" s="128" t="s">
        <v>1473</v>
      </c>
      <c r="G149" s="128" t="s">
        <v>1471</v>
      </c>
      <c r="H149" s="128" t="s">
        <v>2769</v>
      </c>
      <c r="I149" s="128" t="s">
        <v>2487</v>
      </c>
      <c r="J149" s="129" t="s">
        <v>2337</v>
      </c>
      <c r="K149" s="160">
        <v>0</v>
      </c>
      <c r="L149" s="160">
        <v>200</v>
      </c>
      <c r="M149" s="159">
        <f aca="true" t="shared" si="2" ref="M149:M213">K149-L149</f>
        <v>-200</v>
      </c>
      <c r="N149" s="11"/>
      <c r="O149" s="11"/>
      <c r="P149" s="11"/>
      <c r="Q149" s="11"/>
      <c r="R149" s="11"/>
      <c r="S149" s="11"/>
      <c r="T149" s="11"/>
      <c r="U149" s="11"/>
      <c r="V149" s="11"/>
      <c r="W149" s="11"/>
      <c r="X149" s="11"/>
      <c r="Y149" s="11"/>
      <c r="Z149" s="11"/>
      <c r="AA149" s="11"/>
      <c r="AB149" s="11"/>
      <c r="AC149" s="11"/>
      <c r="AD149" s="11"/>
      <c r="AE149" s="11"/>
      <c r="AF149" s="11"/>
      <c r="AG149" s="11"/>
      <c r="AH149" s="12"/>
      <c r="AI149" s="12"/>
      <c r="AJ149" s="12"/>
      <c r="AK149" s="12"/>
      <c r="AL149" s="12"/>
      <c r="AM149" s="12"/>
      <c r="AN149" s="12"/>
    </row>
    <row r="150" spans="1:40" s="13" customFormat="1" ht="33.75">
      <c r="A150" s="41" t="s">
        <v>2508</v>
      </c>
      <c r="B150" s="197" t="s">
        <v>2360</v>
      </c>
      <c r="C150" s="37" t="s">
        <v>2764</v>
      </c>
      <c r="D150" s="38" t="s">
        <v>2765</v>
      </c>
      <c r="E150" s="38" t="s">
        <v>2336</v>
      </c>
      <c r="F150" s="38" t="s">
        <v>2850</v>
      </c>
      <c r="G150" s="38" t="s">
        <v>2764</v>
      </c>
      <c r="H150" s="38" t="s">
        <v>2769</v>
      </c>
      <c r="I150" s="38" t="s">
        <v>2767</v>
      </c>
      <c r="J150" s="39" t="s">
        <v>2337</v>
      </c>
      <c r="K150" s="162">
        <f>K151</f>
        <v>10000</v>
      </c>
      <c r="L150" s="162">
        <f>L151</f>
        <v>36000</v>
      </c>
      <c r="M150" s="159">
        <f t="shared" si="2"/>
        <v>-26000</v>
      </c>
      <c r="N150" s="11"/>
      <c r="O150" s="11"/>
      <c r="P150" s="11"/>
      <c r="Q150" s="11"/>
      <c r="R150" s="11"/>
      <c r="S150" s="11"/>
      <c r="T150" s="11"/>
      <c r="U150" s="11"/>
      <c r="V150" s="11"/>
      <c r="W150" s="11"/>
      <c r="X150" s="11"/>
      <c r="Y150" s="11"/>
      <c r="Z150" s="11"/>
      <c r="AA150" s="11"/>
      <c r="AB150" s="11"/>
      <c r="AC150" s="11"/>
      <c r="AD150" s="11"/>
      <c r="AE150" s="11"/>
      <c r="AF150" s="11"/>
      <c r="AG150" s="11"/>
      <c r="AH150" s="12"/>
      <c r="AI150" s="12"/>
      <c r="AJ150" s="12"/>
      <c r="AK150" s="12"/>
      <c r="AL150" s="12"/>
      <c r="AM150" s="12"/>
      <c r="AN150" s="12"/>
    </row>
    <row r="151" spans="1:40" s="13" customFormat="1" ht="33.75">
      <c r="A151" s="134" t="s">
        <v>2394</v>
      </c>
      <c r="B151" s="198" t="s">
        <v>2360</v>
      </c>
      <c r="C151" s="127" t="s">
        <v>2768</v>
      </c>
      <c r="D151" s="128" t="s">
        <v>2765</v>
      </c>
      <c r="E151" s="128" t="s">
        <v>2336</v>
      </c>
      <c r="F151" s="128" t="s">
        <v>2850</v>
      </c>
      <c r="G151" s="128" t="s">
        <v>2764</v>
      </c>
      <c r="H151" s="128" t="s">
        <v>2769</v>
      </c>
      <c r="I151" s="128" t="s">
        <v>2767</v>
      </c>
      <c r="J151" s="129" t="s">
        <v>2337</v>
      </c>
      <c r="K151" s="160">
        <v>10000</v>
      </c>
      <c r="L151" s="160">
        <f>L152</f>
        <v>36000</v>
      </c>
      <c r="M151" s="159">
        <f t="shared" si="2"/>
        <v>-26000</v>
      </c>
      <c r="N151" s="11"/>
      <c r="O151" s="11"/>
      <c r="P151" s="11"/>
      <c r="Q151" s="11"/>
      <c r="R151" s="11"/>
      <c r="S151" s="11"/>
      <c r="T151" s="11"/>
      <c r="U151" s="11"/>
      <c r="V151" s="11"/>
      <c r="W151" s="11"/>
      <c r="X151" s="11"/>
      <c r="Y151" s="11"/>
      <c r="Z151" s="11"/>
      <c r="AA151" s="11"/>
      <c r="AB151" s="11"/>
      <c r="AC151" s="11"/>
      <c r="AD151" s="11"/>
      <c r="AE151" s="11"/>
      <c r="AF151" s="11"/>
      <c r="AG151" s="11"/>
      <c r="AH151" s="12"/>
      <c r="AI151" s="12"/>
      <c r="AJ151" s="12"/>
      <c r="AK151" s="12"/>
      <c r="AL151" s="12"/>
      <c r="AM151" s="12"/>
      <c r="AN151" s="12"/>
    </row>
    <row r="152" spans="1:40" s="13" customFormat="1" ht="33.75">
      <c r="A152" s="134" t="s">
        <v>2394</v>
      </c>
      <c r="B152" s="198" t="s">
        <v>2360</v>
      </c>
      <c r="C152" s="127" t="s">
        <v>2768</v>
      </c>
      <c r="D152" s="128" t="s">
        <v>2765</v>
      </c>
      <c r="E152" s="128" t="s">
        <v>2336</v>
      </c>
      <c r="F152" s="128" t="s">
        <v>2850</v>
      </c>
      <c r="G152" s="128" t="s">
        <v>2764</v>
      </c>
      <c r="H152" s="128" t="s">
        <v>2769</v>
      </c>
      <c r="I152" s="128" t="s">
        <v>2487</v>
      </c>
      <c r="J152" s="129" t="s">
        <v>2337</v>
      </c>
      <c r="K152" s="160">
        <v>0</v>
      </c>
      <c r="L152" s="160">
        <v>36000</v>
      </c>
      <c r="M152" s="246">
        <f t="shared" si="2"/>
        <v>-36000</v>
      </c>
      <c r="N152" s="11"/>
      <c r="O152" s="11"/>
      <c r="P152" s="11"/>
      <c r="Q152" s="11"/>
      <c r="R152" s="11"/>
      <c r="S152" s="11"/>
      <c r="T152" s="11"/>
      <c r="U152" s="11"/>
      <c r="V152" s="11"/>
      <c r="W152" s="11"/>
      <c r="X152" s="11"/>
      <c r="Y152" s="11"/>
      <c r="Z152" s="11"/>
      <c r="AA152" s="11"/>
      <c r="AB152" s="11"/>
      <c r="AC152" s="11"/>
      <c r="AD152" s="11"/>
      <c r="AE152" s="11"/>
      <c r="AF152" s="11"/>
      <c r="AG152" s="11"/>
      <c r="AH152" s="12"/>
      <c r="AI152" s="12"/>
      <c r="AJ152" s="12"/>
      <c r="AK152" s="12"/>
      <c r="AL152" s="12"/>
      <c r="AM152" s="12"/>
      <c r="AN152" s="12"/>
    </row>
    <row r="153" spans="1:40" s="13" customFormat="1" ht="33.75">
      <c r="A153" s="41" t="s">
        <v>3008</v>
      </c>
      <c r="B153" s="197" t="s">
        <v>2360</v>
      </c>
      <c r="C153" s="37" t="s">
        <v>2764</v>
      </c>
      <c r="D153" s="38" t="s">
        <v>2765</v>
      </c>
      <c r="E153" s="38" t="s">
        <v>2336</v>
      </c>
      <c r="F153" s="38" t="s">
        <v>1474</v>
      </c>
      <c r="G153" s="38" t="s">
        <v>2764</v>
      </c>
      <c r="H153" s="38" t="s">
        <v>2769</v>
      </c>
      <c r="I153" s="38" t="s">
        <v>2767</v>
      </c>
      <c r="J153" s="39" t="s">
        <v>2337</v>
      </c>
      <c r="K153" s="162">
        <f>K154</f>
        <v>100000</v>
      </c>
      <c r="L153" s="162">
        <f>L154</f>
        <v>51000</v>
      </c>
      <c r="M153" s="246">
        <f>K153-L153</f>
        <v>49000</v>
      </c>
      <c r="N153" s="11"/>
      <c r="O153" s="11"/>
      <c r="P153" s="11"/>
      <c r="Q153" s="11"/>
      <c r="R153" s="11"/>
      <c r="S153" s="11"/>
      <c r="T153" s="11"/>
      <c r="U153" s="11"/>
      <c r="V153" s="11"/>
      <c r="W153" s="11"/>
      <c r="X153" s="11"/>
      <c r="Y153" s="11"/>
      <c r="Z153" s="11"/>
      <c r="AA153" s="11"/>
      <c r="AB153" s="11"/>
      <c r="AC153" s="11"/>
      <c r="AD153" s="11"/>
      <c r="AE153" s="11"/>
      <c r="AF153" s="11"/>
      <c r="AG153" s="11"/>
      <c r="AH153" s="12"/>
      <c r="AI153" s="12"/>
      <c r="AJ153" s="12"/>
      <c r="AK153" s="12"/>
      <c r="AL153" s="12"/>
      <c r="AM153" s="12"/>
      <c r="AN153" s="12"/>
    </row>
    <row r="154" spans="1:40" s="13" customFormat="1" ht="33.75">
      <c r="A154" s="134" t="s">
        <v>1761</v>
      </c>
      <c r="B154" s="198" t="s">
        <v>2360</v>
      </c>
      <c r="C154" s="127" t="s">
        <v>2395</v>
      </c>
      <c r="D154" s="128" t="s">
        <v>2765</v>
      </c>
      <c r="E154" s="128" t="s">
        <v>2336</v>
      </c>
      <c r="F154" s="128" t="s">
        <v>1474</v>
      </c>
      <c r="G154" s="128" t="s">
        <v>2764</v>
      </c>
      <c r="H154" s="128" t="s">
        <v>2769</v>
      </c>
      <c r="I154" s="128" t="s">
        <v>2767</v>
      </c>
      <c r="J154" s="129" t="s">
        <v>2337</v>
      </c>
      <c r="K154" s="160">
        <f>K155</f>
        <v>100000</v>
      </c>
      <c r="L154" s="160">
        <f>L155</f>
        <v>51000</v>
      </c>
      <c r="M154" s="159">
        <f t="shared" si="2"/>
        <v>49000</v>
      </c>
      <c r="N154" s="11"/>
      <c r="O154" s="11"/>
      <c r="P154" s="11"/>
      <c r="Q154" s="11"/>
      <c r="R154" s="11"/>
      <c r="S154" s="11"/>
      <c r="T154" s="11"/>
      <c r="U154" s="11"/>
      <c r="V154" s="11"/>
      <c r="W154" s="11"/>
      <c r="X154" s="11"/>
      <c r="Y154" s="11"/>
      <c r="Z154" s="11"/>
      <c r="AA154" s="11"/>
      <c r="AB154" s="11"/>
      <c r="AC154" s="11"/>
      <c r="AD154" s="11"/>
      <c r="AE154" s="11"/>
      <c r="AF154" s="11"/>
      <c r="AG154" s="11"/>
      <c r="AH154" s="12"/>
      <c r="AI154" s="12"/>
      <c r="AJ154" s="12"/>
      <c r="AK154" s="12"/>
      <c r="AL154" s="12"/>
      <c r="AM154" s="12"/>
      <c r="AN154" s="12"/>
    </row>
    <row r="155" spans="1:40" s="13" customFormat="1" ht="33.75">
      <c r="A155" s="134" t="s">
        <v>1761</v>
      </c>
      <c r="B155" s="198" t="s">
        <v>2360</v>
      </c>
      <c r="C155" s="127" t="s">
        <v>2395</v>
      </c>
      <c r="D155" s="128" t="s">
        <v>2765</v>
      </c>
      <c r="E155" s="128" t="s">
        <v>2336</v>
      </c>
      <c r="F155" s="128" t="s">
        <v>1474</v>
      </c>
      <c r="G155" s="128" t="s">
        <v>2360</v>
      </c>
      <c r="H155" s="128" t="s">
        <v>2769</v>
      </c>
      <c r="I155" s="128" t="s">
        <v>2767</v>
      </c>
      <c r="J155" s="129" t="s">
        <v>2337</v>
      </c>
      <c r="K155" s="160">
        <v>100000</v>
      </c>
      <c r="L155" s="160">
        <f>L156</f>
        <v>51000</v>
      </c>
      <c r="M155" s="159">
        <f t="shared" si="2"/>
        <v>49000</v>
      </c>
      <c r="N155" s="11"/>
      <c r="O155" s="11"/>
      <c r="P155" s="11"/>
      <c r="Q155" s="11"/>
      <c r="R155" s="11"/>
      <c r="S155" s="11"/>
      <c r="T155" s="11"/>
      <c r="U155" s="11"/>
      <c r="V155" s="11"/>
      <c r="W155" s="11"/>
      <c r="X155" s="11"/>
      <c r="Y155" s="11"/>
      <c r="Z155" s="11"/>
      <c r="AA155" s="11"/>
      <c r="AB155" s="11"/>
      <c r="AC155" s="11"/>
      <c r="AD155" s="11"/>
      <c r="AE155" s="11"/>
      <c r="AF155" s="11"/>
      <c r="AG155" s="11"/>
      <c r="AH155" s="12"/>
      <c r="AI155" s="12"/>
      <c r="AJ155" s="12"/>
      <c r="AK155" s="12"/>
      <c r="AL155" s="12"/>
      <c r="AM155" s="12"/>
      <c r="AN155" s="12"/>
    </row>
    <row r="156" spans="1:40" s="13" customFormat="1" ht="33.75">
      <c r="A156" s="134" t="s">
        <v>1761</v>
      </c>
      <c r="B156" s="198" t="s">
        <v>2360</v>
      </c>
      <c r="C156" s="127" t="s">
        <v>2395</v>
      </c>
      <c r="D156" s="128" t="s">
        <v>2765</v>
      </c>
      <c r="E156" s="128" t="s">
        <v>2336</v>
      </c>
      <c r="F156" s="128" t="s">
        <v>1474</v>
      </c>
      <c r="G156" s="128" t="s">
        <v>2360</v>
      </c>
      <c r="H156" s="128" t="s">
        <v>2769</v>
      </c>
      <c r="I156" s="128" t="s">
        <v>2487</v>
      </c>
      <c r="J156" s="129" t="s">
        <v>2337</v>
      </c>
      <c r="K156" s="160">
        <v>0</v>
      </c>
      <c r="L156" s="160">
        <v>51000</v>
      </c>
      <c r="M156" s="159">
        <f t="shared" si="2"/>
        <v>-51000</v>
      </c>
      <c r="N156" s="11"/>
      <c r="O156" s="11"/>
      <c r="P156" s="11"/>
      <c r="Q156" s="11"/>
      <c r="R156" s="11"/>
      <c r="S156" s="11"/>
      <c r="T156" s="11"/>
      <c r="U156" s="11"/>
      <c r="V156" s="11"/>
      <c r="W156" s="11"/>
      <c r="X156" s="11"/>
      <c r="Y156" s="11"/>
      <c r="Z156" s="11"/>
      <c r="AA156" s="11"/>
      <c r="AB156" s="11"/>
      <c r="AC156" s="11"/>
      <c r="AD156" s="11"/>
      <c r="AE156" s="11"/>
      <c r="AF156" s="11"/>
      <c r="AG156" s="11"/>
      <c r="AH156" s="12"/>
      <c r="AI156" s="12"/>
      <c r="AJ156" s="12"/>
      <c r="AK156" s="12"/>
      <c r="AL156" s="12"/>
      <c r="AM156" s="12"/>
      <c r="AN156" s="12"/>
    </row>
    <row r="157" spans="1:40" s="13" customFormat="1" ht="15">
      <c r="A157" s="41" t="s">
        <v>3009</v>
      </c>
      <c r="B157" s="197" t="s">
        <v>2360</v>
      </c>
      <c r="C157" s="37" t="s">
        <v>2764</v>
      </c>
      <c r="D157" s="38" t="s">
        <v>2765</v>
      </c>
      <c r="E157" s="38" t="s">
        <v>2336</v>
      </c>
      <c r="F157" s="38" t="s">
        <v>2396</v>
      </c>
      <c r="G157" s="38" t="s">
        <v>2764</v>
      </c>
      <c r="H157" s="38" t="s">
        <v>2766</v>
      </c>
      <c r="I157" s="38" t="s">
        <v>2767</v>
      </c>
      <c r="J157" s="39" t="s">
        <v>2337</v>
      </c>
      <c r="K157" s="162">
        <f>K158</f>
        <v>150000</v>
      </c>
      <c r="L157" s="162">
        <f>L158</f>
        <v>51681.35</v>
      </c>
      <c r="M157" s="159">
        <f t="shared" si="2"/>
        <v>98318.65</v>
      </c>
      <c r="N157" s="11"/>
      <c r="O157" s="11"/>
      <c r="P157" s="11"/>
      <c r="Q157" s="11"/>
      <c r="R157" s="11"/>
      <c r="S157" s="11"/>
      <c r="T157" s="11"/>
      <c r="U157" s="11"/>
      <c r="V157" s="11"/>
      <c r="W157" s="11"/>
      <c r="X157" s="11"/>
      <c r="Y157" s="11"/>
      <c r="Z157" s="11"/>
      <c r="AA157" s="11"/>
      <c r="AB157" s="11"/>
      <c r="AC157" s="11"/>
      <c r="AD157" s="11"/>
      <c r="AE157" s="11"/>
      <c r="AF157" s="11"/>
      <c r="AG157" s="11"/>
      <c r="AH157" s="12"/>
      <c r="AI157" s="12"/>
      <c r="AJ157" s="12"/>
      <c r="AK157" s="12"/>
      <c r="AL157" s="12"/>
      <c r="AM157" s="12"/>
      <c r="AN157" s="12"/>
    </row>
    <row r="158" spans="1:40" s="13" customFormat="1" ht="33.75">
      <c r="A158" s="134" t="s">
        <v>3010</v>
      </c>
      <c r="B158" s="198" t="s">
        <v>2360</v>
      </c>
      <c r="C158" s="127" t="s">
        <v>2764</v>
      </c>
      <c r="D158" s="128" t="s">
        <v>2765</v>
      </c>
      <c r="E158" s="128" t="s">
        <v>2336</v>
      </c>
      <c r="F158" s="128" t="s">
        <v>2396</v>
      </c>
      <c r="G158" s="128" t="s">
        <v>2998</v>
      </c>
      <c r="H158" s="128" t="s">
        <v>1472</v>
      </c>
      <c r="I158" s="128" t="s">
        <v>2767</v>
      </c>
      <c r="J158" s="129" t="s">
        <v>2337</v>
      </c>
      <c r="K158" s="160">
        <f>K159</f>
        <v>150000</v>
      </c>
      <c r="L158" s="160">
        <f>L159</f>
        <v>51681.35</v>
      </c>
      <c r="M158" s="246">
        <f t="shared" si="2"/>
        <v>98318.65</v>
      </c>
      <c r="N158" s="11"/>
      <c r="O158" s="11"/>
      <c r="P158" s="11"/>
      <c r="Q158" s="11"/>
      <c r="R158" s="11"/>
      <c r="S158" s="11"/>
      <c r="T158" s="11"/>
      <c r="U158" s="11"/>
      <c r="V158" s="11"/>
      <c r="W158" s="11"/>
      <c r="X158" s="11"/>
      <c r="Y158" s="11"/>
      <c r="Z158" s="11"/>
      <c r="AA158" s="11"/>
      <c r="AB158" s="11"/>
      <c r="AC158" s="11"/>
      <c r="AD158" s="11"/>
      <c r="AE158" s="11"/>
      <c r="AF158" s="11"/>
      <c r="AG158" s="11"/>
      <c r="AH158" s="12"/>
      <c r="AI158" s="12"/>
      <c r="AJ158" s="12"/>
      <c r="AK158" s="12"/>
      <c r="AL158" s="12"/>
      <c r="AM158" s="12"/>
      <c r="AN158" s="12"/>
    </row>
    <row r="159" spans="1:40" s="24" customFormat="1" ht="33.75">
      <c r="A159" s="134" t="s">
        <v>1047</v>
      </c>
      <c r="B159" s="198" t="s">
        <v>2360</v>
      </c>
      <c r="C159" s="127" t="s">
        <v>2764</v>
      </c>
      <c r="D159" s="128" t="s">
        <v>2765</v>
      </c>
      <c r="E159" s="128" t="s">
        <v>2336</v>
      </c>
      <c r="F159" s="128" t="s">
        <v>2396</v>
      </c>
      <c r="G159" s="128" t="s">
        <v>2397</v>
      </c>
      <c r="H159" s="128" t="s">
        <v>1472</v>
      </c>
      <c r="I159" s="128" t="s">
        <v>2767</v>
      </c>
      <c r="J159" s="129" t="s">
        <v>2337</v>
      </c>
      <c r="K159" s="160">
        <f>K160+K161</f>
        <v>150000</v>
      </c>
      <c r="L159" s="160">
        <f>L160+L161</f>
        <v>51681.35</v>
      </c>
      <c r="M159" s="159">
        <f t="shared" si="2"/>
        <v>98318.65</v>
      </c>
      <c r="N159" s="22"/>
      <c r="O159" s="22"/>
      <c r="P159" s="22"/>
      <c r="Q159" s="22"/>
      <c r="R159" s="22"/>
      <c r="S159" s="22"/>
      <c r="T159" s="22"/>
      <c r="U159" s="22"/>
      <c r="V159" s="22"/>
      <c r="W159" s="22"/>
      <c r="X159" s="22"/>
      <c r="Y159" s="22"/>
      <c r="Z159" s="22"/>
      <c r="AA159" s="22"/>
      <c r="AB159" s="22"/>
      <c r="AC159" s="22"/>
      <c r="AD159" s="22"/>
      <c r="AE159" s="22"/>
      <c r="AF159" s="22"/>
      <c r="AG159" s="22"/>
      <c r="AH159" s="23"/>
      <c r="AI159" s="23"/>
      <c r="AJ159" s="23"/>
      <c r="AK159" s="23"/>
      <c r="AL159" s="23"/>
      <c r="AM159" s="23"/>
      <c r="AN159" s="23"/>
    </row>
    <row r="160" spans="1:40" s="13" customFormat="1" ht="33.75">
      <c r="A160" s="134" t="s">
        <v>1047</v>
      </c>
      <c r="B160" s="198" t="s">
        <v>2360</v>
      </c>
      <c r="C160" s="127" t="s">
        <v>2995</v>
      </c>
      <c r="D160" s="128" t="s">
        <v>2765</v>
      </c>
      <c r="E160" s="128" t="s">
        <v>2336</v>
      </c>
      <c r="F160" s="128" t="s">
        <v>2396</v>
      </c>
      <c r="G160" s="128" t="s">
        <v>2397</v>
      </c>
      <c r="H160" s="128" t="s">
        <v>1472</v>
      </c>
      <c r="I160" s="128" t="s">
        <v>2767</v>
      </c>
      <c r="J160" s="129" t="s">
        <v>2337</v>
      </c>
      <c r="K160" s="160">
        <v>100000</v>
      </c>
      <c r="L160" s="161">
        <v>51681.35</v>
      </c>
      <c r="M160" s="159">
        <f t="shared" si="2"/>
        <v>48318.65</v>
      </c>
      <c r="N160" s="11"/>
      <c r="O160" s="11"/>
      <c r="P160" s="11"/>
      <c r="Q160" s="11"/>
      <c r="R160" s="11"/>
      <c r="S160" s="11"/>
      <c r="T160" s="11"/>
      <c r="U160" s="11"/>
      <c r="V160" s="11"/>
      <c r="W160" s="11"/>
      <c r="X160" s="11"/>
      <c r="Y160" s="11"/>
      <c r="Z160" s="11"/>
      <c r="AA160" s="11"/>
      <c r="AB160" s="11"/>
      <c r="AC160" s="11"/>
      <c r="AD160" s="11"/>
      <c r="AE160" s="11"/>
      <c r="AF160" s="11"/>
      <c r="AG160" s="11"/>
      <c r="AH160" s="12"/>
      <c r="AI160" s="12"/>
      <c r="AJ160" s="12"/>
      <c r="AK160" s="12"/>
      <c r="AL160" s="12"/>
      <c r="AM160" s="12"/>
      <c r="AN160" s="12"/>
    </row>
    <row r="161" spans="1:40" s="13" customFormat="1" ht="33.75">
      <c r="A161" s="126" t="s">
        <v>1047</v>
      </c>
      <c r="B161" s="198" t="s">
        <v>2360</v>
      </c>
      <c r="C161" s="127" t="s">
        <v>2498</v>
      </c>
      <c r="D161" s="128" t="s">
        <v>2765</v>
      </c>
      <c r="E161" s="128" t="s">
        <v>2336</v>
      </c>
      <c r="F161" s="128" t="s">
        <v>2396</v>
      </c>
      <c r="G161" s="128" t="s">
        <v>2397</v>
      </c>
      <c r="H161" s="128" t="s">
        <v>1472</v>
      </c>
      <c r="I161" s="128" t="s">
        <v>2767</v>
      </c>
      <c r="J161" s="129" t="s">
        <v>2337</v>
      </c>
      <c r="K161" s="160">
        <v>50000</v>
      </c>
      <c r="L161" s="161">
        <v>0</v>
      </c>
      <c r="M161" s="159">
        <f t="shared" si="2"/>
        <v>50000</v>
      </c>
      <c r="N161" s="11"/>
      <c r="O161" s="11"/>
      <c r="P161" s="11"/>
      <c r="Q161" s="11"/>
      <c r="R161" s="11"/>
      <c r="S161" s="11"/>
      <c r="T161" s="11"/>
      <c r="U161" s="11"/>
      <c r="V161" s="11"/>
      <c r="W161" s="11"/>
      <c r="X161" s="11"/>
      <c r="Y161" s="11"/>
      <c r="Z161" s="11"/>
      <c r="AA161" s="11"/>
      <c r="AB161" s="11"/>
      <c r="AC161" s="11"/>
      <c r="AD161" s="11"/>
      <c r="AE161" s="11"/>
      <c r="AF161" s="11"/>
      <c r="AG161" s="11"/>
      <c r="AH161" s="12"/>
      <c r="AI161" s="12"/>
      <c r="AJ161" s="12"/>
      <c r="AK161" s="12"/>
      <c r="AL161" s="12"/>
      <c r="AM161" s="12"/>
      <c r="AN161" s="12"/>
    </row>
    <row r="162" spans="1:40" s="13" customFormat="1" ht="67.5">
      <c r="A162" s="36" t="s">
        <v>2509</v>
      </c>
      <c r="B162" s="197" t="s">
        <v>2360</v>
      </c>
      <c r="C162" s="37" t="s">
        <v>2764</v>
      </c>
      <c r="D162" s="38" t="s">
        <v>2765</v>
      </c>
      <c r="E162" s="38" t="s">
        <v>2336</v>
      </c>
      <c r="F162" s="38" t="s">
        <v>2398</v>
      </c>
      <c r="G162" s="38" t="s">
        <v>2764</v>
      </c>
      <c r="H162" s="38" t="s">
        <v>2766</v>
      </c>
      <c r="I162" s="38" t="s">
        <v>2767</v>
      </c>
      <c r="J162" s="39" t="s">
        <v>2337</v>
      </c>
      <c r="K162" s="162">
        <f>K163</f>
        <v>40000</v>
      </c>
      <c r="L162" s="162">
        <f>L163</f>
        <v>26000</v>
      </c>
      <c r="M162" s="159">
        <f t="shared" si="2"/>
        <v>14000</v>
      </c>
      <c r="N162" s="11"/>
      <c r="O162" s="11"/>
      <c r="P162" s="11"/>
      <c r="Q162" s="11"/>
      <c r="R162" s="11"/>
      <c r="S162" s="11"/>
      <c r="T162" s="11"/>
      <c r="U162" s="11"/>
      <c r="V162" s="11"/>
      <c r="W162" s="11"/>
      <c r="X162" s="11"/>
      <c r="Y162" s="11"/>
      <c r="Z162" s="11"/>
      <c r="AA162" s="11"/>
      <c r="AB162" s="11"/>
      <c r="AC162" s="11"/>
      <c r="AD162" s="11"/>
      <c r="AE162" s="11"/>
      <c r="AF162" s="11"/>
      <c r="AG162" s="11"/>
      <c r="AH162" s="12"/>
      <c r="AI162" s="12"/>
      <c r="AJ162" s="12"/>
      <c r="AK162" s="12"/>
      <c r="AL162" s="12"/>
      <c r="AM162" s="12"/>
      <c r="AN162" s="12"/>
    </row>
    <row r="163" spans="1:40" s="13" customFormat="1" ht="15">
      <c r="A163" s="126" t="s">
        <v>1048</v>
      </c>
      <c r="B163" s="198" t="s">
        <v>2360</v>
      </c>
      <c r="C163" s="127" t="s">
        <v>2764</v>
      </c>
      <c r="D163" s="128" t="s">
        <v>2765</v>
      </c>
      <c r="E163" s="128" t="s">
        <v>2336</v>
      </c>
      <c r="F163" s="128" t="s">
        <v>2398</v>
      </c>
      <c r="G163" s="128" t="s">
        <v>2400</v>
      </c>
      <c r="H163" s="128" t="s">
        <v>2769</v>
      </c>
      <c r="I163" s="128" t="s">
        <v>2767</v>
      </c>
      <c r="J163" s="129" t="s">
        <v>2337</v>
      </c>
      <c r="K163" s="160">
        <f>K164</f>
        <v>40000</v>
      </c>
      <c r="L163" s="160">
        <f>L164</f>
        <v>26000</v>
      </c>
      <c r="M163" s="246">
        <f t="shared" si="2"/>
        <v>14000</v>
      </c>
      <c r="N163" s="11"/>
      <c r="O163" s="11"/>
      <c r="P163" s="11"/>
      <c r="Q163" s="11"/>
      <c r="R163" s="11"/>
      <c r="S163" s="11"/>
      <c r="T163" s="11"/>
      <c r="U163" s="11"/>
      <c r="V163" s="11"/>
      <c r="W163" s="11"/>
      <c r="X163" s="11"/>
      <c r="Y163" s="11"/>
      <c r="Z163" s="11"/>
      <c r="AA163" s="11"/>
      <c r="AB163" s="11"/>
      <c r="AC163" s="11"/>
      <c r="AD163" s="11"/>
      <c r="AE163" s="11"/>
      <c r="AF163" s="11"/>
      <c r="AG163" s="11"/>
      <c r="AH163" s="12"/>
      <c r="AI163" s="12"/>
      <c r="AJ163" s="12"/>
      <c r="AK163" s="12"/>
      <c r="AL163" s="12"/>
      <c r="AM163" s="12"/>
      <c r="AN163" s="12"/>
    </row>
    <row r="164" spans="1:40" s="13" customFormat="1" ht="15">
      <c r="A164" s="126" t="s">
        <v>1048</v>
      </c>
      <c r="B164" s="198" t="s">
        <v>2360</v>
      </c>
      <c r="C164" s="135" t="s">
        <v>2401</v>
      </c>
      <c r="D164" s="136" t="s">
        <v>2765</v>
      </c>
      <c r="E164" s="136" t="s">
        <v>2336</v>
      </c>
      <c r="F164" s="136" t="s">
        <v>2398</v>
      </c>
      <c r="G164" s="136" t="s">
        <v>2400</v>
      </c>
      <c r="H164" s="136" t="s">
        <v>2769</v>
      </c>
      <c r="I164" s="136" t="s">
        <v>2767</v>
      </c>
      <c r="J164" s="137" t="s">
        <v>2337</v>
      </c>
      <c r="K164" s="160">
        <v>40000</v>
      </c>
      <c r="L164" s="160">
        <f>L165</f>
        <v>26000</v>
      </c>
      <c r="M164" s="159">
        <f t="shared" si="2"/>
        <v>14000</v>
      </c>
      <c r="N164" s="11"/>
      <c r="O164" s="11"/>
      <c r="P164" s="11"/>
      <c r="Q164" s="11"/>
      <c r="R164" s="11"/>
      <c r="S164" s="11"/>
      <c r="T164" s="11"/>
      <c r="U164" s="11"/>
      <c r="V164" s="11"/>
      <c r="W164" s="11"/>
      <c r="X164" s="11"/>
      <c r="Y164" s="11"/>
      <c r="Z164" s="11"/>
      <c r="AA164" s="11"/>
      <c r="AB164" s="11"/>
      <c r="AC164" s="11"/>
      <c r="AD164" s="11"/>
      <c r="AE164" s="11"/>
      <c r="AF164" s="11"/>
      <c r="AG164" s="11"/>
      <c r="AH164" s="12"/>
      <c r="AI164" s="12"/>
      <c r="AJ164" s="12"/>
      <c r="AK164" s="12"/>
      <c r="AL164" s="12"/>
      <c r="AM164" s="12"/>
      <c r="AN164" s="12"/>
    </row>
    <row r="165" spans="1:40" s="13" customFormat="1" ht="15">
      <c r="A165" s="126" t="s">
        <v>1048</v>
      </c>
      <c r="B165" s="198" t="s">
        <v>2360</v>
      </c>
      <c r="C165" s="135" t="s">
        <v>2401</v>
      </c>
      <c r="D165" s="136" t="s">
        <v>2765</v>
      </c>
      <c r="E165" s="136" t="s">
        <v>2336</v>
      </c>
      <c r="F165" s="136" t="s">
        <v>2398</v>
      </c>
      <c r="G165" s="136" t="s">
        <v>2400</v>
      </c>
      <c r="H165" s="136" t="s">
        <v>2769</v>
      </c>
      <c r="I165" s="136" t="s">
        <v>2487</v>
      </c>
      <c r="J165" s="137" t="s">
        <v>2337</v>
      </c>
      <c r="K165" s="160">
        <v>0</v>
      </c>
      <c r="L165" s="160">
        <v>26000</v>
      </c>
      <c r="M165" s="159">
        <f t="shared" si="2"/>
        <v>-26000</v>
      </c>
      <c r="N165" s="11"/>
      <c r="O165" s="11"/>
      <c r="P165" s="11"/>
      <c r="Q165" s="11"/>
      <c r="R165" s="11"/>
      <c r="S165" s="11"/>
      <c r="T165" s="11"/>
      <c r="U165" s="11"/>
      <c r="V165" s="11"/>
      <c r="W165" s="11"/>
      <c r="X165" s="11"/>
      <c r="Y165" s="11"/>
      <c r="Z165" s="11"/>
      <c r="AA165" s="11"/>
      <c r="AB165" s="11"/>
      <c r="AC165" s="11"/>
      <c r="AD165" s="11"/>
      <c r="AE165" s="11"/>
      <c r="AF165" s="11"/>
      <c r="AG165" s="11"/>
      <c r="AH165" s="12"/>
      <c r="AI165" s="12"/>
      <c r="AJ165" s="12"/>
      <c r="AK165" s="12"/>
      <c r="AL165" s="12"/>
      <c r="AM165" s="12"/>
      <c r="AN165" s="12"/>
    </row>
    <row r="166" spans="1:40" s="13" customFormat="1" ht="33.75">
      <c r="A166" s="41" t="s">
        <v>1049</v>
      </c>
      <c r="B166" s="197" t="s">
        <v>2360</v>
      </c>
      <c r="C166" s="42" t="s">
        <v>2764</v>
      </c>
      <c r="D166" s="43" t="s">
        <v>2765</v>
      </c>
      <c r="E166" s="43" t="s">
        <v>2336</v>
      </c>
      <c r="F166" s="43" t="s">
        <v>2403</v>
      </c>
      <c r="G166" s="43" t="s">
        <v>2764</v>
      </c>
      <c r="H166" s="43" t="s">
        <v>2769</v>
      </c>
      <c r="I166" s="43" t="s">
        <v>2767</v>
      </c>
      <c r="J166" s="44" t="s">
        <v>2337</v>
      </c>
      <c r="K166" s="162">
        <f>K167+K169</f>
        <v>97164</v>
      </c>
      <c r="L166" s="162">
        <f>L167+L169</f>
        <v>101500</v>
      </c>
      <c r="M166" s="159">
        <f t="shared" si="2"/>
        <v>-4336</v>
      </c>
      <c r="N166" s="11"/>
      <c r="O166" s="11"/>
      <c r="P166" s="11"/>
      <c r="Q166" s="11"/>
      <c r="R166" s="11"/>
      <c r="S166" s="11"/>
      <c r="T166" s="11"/>
      <c r="U166" s="11"/>
      <c r="V166" s="11"/>
      <c r="W166" s="11"/>
      <c r="X166" s="11"/>
      <c r="Y166" s="11"/>
      <c r="Z166" s="11"/>
      <c r="AA166" s="11"/>
      <c r="AB166" s="11"/>
      <c r="AC166" s="11"/>
      <c r="AD166" s="11"/>
      <c r="AE166" s="11"/>
      <c r="AF166" s="11"/>
      <c r="AG166" s="11"/>
      <c r="AH166" s="12"/>
      <c r="AI166" s="12"/>
      <c r="AJ166" s="12"/>
      <c r="AK166" s="12"/>
      <c r="AL166" s="12"/>
      <c r="AM166" s="12"/>
      <c r="AN166" s="12"/>
    </row>
    <row r="167" spans="1:40" s="13" customFormat="1" ht="33.75">
      <c r="A167" s="134" t="s">
        <v>1049</v>
      </c>
      <c r="B167" s="198" t="s">
        <v>2360</v>
      </c>
      <c r="C167" s="127" t="s">
        <v>2402</v>
      </c>
      <c r="D167" s="128" t="s">
        <v>2765</v>
      </c>
      <c r="E167" s="128" t="s">
        <v>2336</v>
      </c>
      <c r="F167" s="128" t="s">
        <v>2403</v>
      </c>
      <c r="G167" s="128" t="s">
        <v>2764</v>
      </c>
      <c r="H167" s="128" t="s">
        <v>2769</v>
      </c>
      <c r="I167" s="128" t="s">
        <v>2767</v>
      </c>
      <c r="J167" s="129" t="s">
        <v>2337</v>
      </c>
      <c r="K167" s="160">
        <v>41500</v>
      </c>
      <c r="L167" s="160">
        <f>L168</f>
        <v>41500</v>
      </c>
      <c r="M167" s="246">
        <f t="shared" si="2"/>
        <v>0</v>
      </c>
      <c r="N167" s="11"/>
      <c r="O167" s="11"/>
      <c r="P167" s="11"/>
      <c r="Q167" s="11"/>
      <c r="R167" s="11"/>
      <c r="S167" s="11"/>
      <c r="T167" s="11"/>
      <c r="U167" s="11"/>
      <c r="V167" s="11"/>
      <c r="W167" s="11"/>
      <c r="X167" s="11"/>
      <c r="Y167" s="11"/>
      <c r="Z167" s="11"/>
      <c r="AA167" s="11"/>
      <c r="AB167" s="11"/>
      <c r="AC167" s="11"/>
      <c r="AD167" s="11"/>
      <c r="AE167" s="11"/>
      <c r="AF167" s="11"/>
      <c r="AG167" s="11"/>
      <c r="AH167" s="12"/>
      <c r="AI167" s="12"/>
      <c r="AJ167" s="12"/>
      <c r="AK167" s="12"/>
      <c r="AL167" s="12"/>
      <c r="AM167" s="12"/>
      <c r="AN167" s="12"/>
    </row>
    <row r="168" spans="1:40" s="13" customFormat="1" ht="33.75">
      <c r="A168" s="134" t="s">
        <v>1049</v>
      </c>
      <c r="B168" s="198" t="s">
        <v>2360</v>
      </c>
      <c r="C168" s="127" t="s">
        <v>2402</v>
      </c>
      <c r="D168" s="128" t="s">
        <v>2765</v>
      </c>
      <c r="E168" s="128" t="s">
        <v>2336</v>
      </c>
      <c r="F168" s="128" t="s">
        <v>2403</v>
      </c>
      <c r="G168" s="128" t="s">
        <v>2764</v>
      </c>
      <c r="H168" s="128" t="s">
        <v>2769</v>
      </c>
      <c r="I168" s="128" t="s">
        <v>2487</v>
      </c>
      <c r="J168" s="129" t="s">
        <v>2337</v>
      </c>
      <c r="K168" s="160">
        <v>0</v>
      </c>
      <c r="L168" s="160">
        <v>41500</v>
      </c>
      <c r="M168" s="159">
        <f t="shared" si="2"/>
        <v>-41500</v>
      </c>
      <c r="N168" s="11"/>
      <c r="O168" s="11"/>
      <c r="P168" s="11"/>
      <c r="Q168" s="11"/>
      <c r="R168" s="11"/>
      <c r="S168" s="11"/>
      <c r="T168" s="11"/>
      <c r="U168" s="11"/>
      <c r="V168" s="11"/>
      <c r="W168" s="11"/>
      <c r="X168" s="11"/>
      <c r="Y168" s="11"/>
      <c r="Z168" s="11"/>
      <c r="AA168" s="11"/>
      <c r="AB168" s="11"/>
      <c r="AC168" s="11"/>
      <c r="AD168" s="11"/>
      <c r="AE168" s="11"/>
      <c r="AF168" s="11"/>
      <c r="AG168" s="11"/>
      <c r="AH168" s="12"/>
      <c r="AI168" s="12"/>
      <c r="AJ168" s="12"/>
      <c r="AK168" s="12"/>
      <c r="AL168" s="12"/>
      <c r="AM168" s="12"/>
      <c r="AN168" s="12"/>
    </row>
    <row r="169" spans="1:40" s="13" customFormat="1" ht="33.75">
      <c r="A169" s="134" t="s">
        <v>1049</v>
      </c>
      <c r="B169" s="198" t="s">
        <v>2360</v>
      </c>
      <c r="C169" s="127" t="s">
        <v>2395</v>
      </c>
      <c r="D169" s="128" t="s">
        <v>2765</v>
      </c>
      <c r="E169" s="128" t="s">
        <v>2336</v>
      </c>
      <c r="F169" s="128" t="s">
        <v>2403</v>
      </c>
      <c r="G169" s="128" t="s">
        <v>2764</v>
      </c>
      <c r="H169" s="128" t="s">
        <v>2769</v>
      </c>
      <c r="I169" s="128" t="s">
        <v>2767</v>
      </c>
      <c r="J169" s="129" t="s">
        <v>2337</v>
      </c>
      <c r="K169" s="160">
        <v>55664</v>
      </c>
      <c r="L169" s="160">
        <f>L170</f>
        <v>60000</v>
      </c>
      <c r="M169" s="159">
        <f t="shared" si="2"/>
        <v>-4336</v>
      </c>
      <c r="N169" s="11"/>
      <c r="O169" s="11"/>
      <c r="P169" s="11"/>
      <c r="Q169" s="11"/>
      <c r="R169" s="11"/>
      <c r="S169" s="11"/>
      <c r="T169" s="11"/>
      <c r="U169" s="11"/>
      <c r="V169" s="11"/>
      <c r="W169" s="11"/>
      <c r="X169" s="11"/>
      <c r="Y169" s="11"/>
      <c r="Z169" s="11"/>
      <c r="AA169" s="11"/>
      <c r="AB169" s="11"/>
      <c r="AC169" s="11"/>
      <c r="AD169" s="11"/>
      <c r="AE169" s="11"/>
      <c r="AF169" s="11"/>
      <c r="AG169" s="11"/>
      <c r="AH169" s="12"/>
      <c r="AI169" s="12"/>
      <c r="AJ169" s="12"/>
      <c r="AK169" s="12"/>
      <c r="AL169" s="12"/>
      <c r="AM169" s="12"/>
      <c r="AN169" s="12"/>
    </row>
    <row r="170" spans="1:40" s="13" customFormat="1" ht="33.75">
      <c r="A170" s="134" t="s">
        <v>1049</v>
      </c>
      <c r="B170" s="198" t="s">
        <v>2360</v>
      </c>
      <c r="C170" s="127" t="s">
        <v>2395</v>
      </c>
      <c r="D170" s="128" t="s">
        <v>2765</v>
      </c>
      <c r="E170" s="128" t="s">
        <v>2336</v>
      </c>
      <c r="F170" s="128" t="s">
        <v>2403</v>
      </c>
      <c r="G170" s="128" t="s">
        <v>2764</v>
      </c>
      <c r="H170" s="128" t="s">
        <v>2769</v>
      </c>
      <c r="I170" s="128" t="s">
        <v>2487</v>
      </c>
      <c r="J170" s="129" t="s">
        <v>2337</v>
      </c>
      <c r="K170" s="160">
        <v>0</v>
      </c>
      <c r="L170" s="160">
        <v>60000</v>
      </c>
      <c r="M170" s="159">
        <f t="shared" si="2"/>
        <v>-60000</v>
      </c>
      <c r="N170" s="11"/>
      <c r="O170" s="11"/>
      <c r="P170" s="11"/>
      <c r="Q170" s="11"/>
      <c r="R170" s="11"/>
      <c r="S170" s="11"/>
      <c r="T170" s="11"/>
      <c r="U170" s="11"/>
      <c r="V170" s="11"/>
      <c r="W170" s="11"/>
      <c r="X170" s="11"/>
      <c r="Y170" s="11"/>
      <c r="Z170" s="11"/>
      <c r="AA170" s="11"/>
      <c r="AB170" s="11"/>
      <c r="AC170" s="11"/>
      <c r="AD170" s="11"/>
      <c r="AE170" s="11"/>
      <c r="AF170" s="11"/>
      <c r="AG170" s="11"/>
      <c r="AH170" s="12"/>
      <c r="AI170" s="12"/>
      <c r="AJ170" s="12"/>
      <c r="AK170" s="12"/>
      <c r="AL170" s="12"/>
      <c r="AM170" s="12"/>
      <c r="AN170" s="12"/>
    </row>
    <row r="171" spans="1:40" s="13" customFormat="1" ht="33.75">
      <c r="A171" s="41" t="s">
        <v>1757</v>
      </c>
      <c r="B171" s="197" t="s">
        <v>2360</v>
      </c>
      <c r="C171" s="37" t="s">
        <v>2764</v>
      </c>
      <c r="D171" s="38" t="s">
        <v>2765</v>
      </c>
      <c r="E171" s="38" t="s">
        <v>2336</v>
      </c>
      <c r="F171" s="38" t="s">
        <v>1808</v>
      </c>
      <c r="G171" s="38" t="s">
        <v>2764</v>
      </c>
      <c r="H171" s="38" t="s">
        <v>2766</v>
      </c>
      <c r="I171" s="38" t="s">
        <v>2767</v>
      </c>
      <c r="J171" s="39" t="s">
        <v>2337</v>
      </c>
      <c r="K171" s="162">
        <f>K172</f>
        <v>5000</v>
      </c>
      <c r="L171" s="162">
        <f>L172</f>
        <v>4948.15</v>
      </c>
      <c r="M171" s="246">
        <f t="shared" si="2"/>
        <v>51.850000000000364</v>
      </c>
      <c r="N171" s="11"/>
      <c r="O171" s="11"/>
      <c r="P171" s="11"/>
      <c r="Q171" s="11"/>
      <c r="R171" s="11"/>
      <c r="S171" s="11"/>
      <c r="T171" s="11"/>
      <c r="U171" s="11"/>
      <c r="V171" s="11"/>
      <c r="W171" s="11"/>
      <c r="X171" s="11"/>
      <c r="Y171" s="11"/>
      <c r="Z171" s="11"/>
      <c r="AA171" s="11"/>
      <c r="AB171" s="11"/>
      <c r="AC171" s="11"/>
      <c r="AD171" s="11"/>
      <c r="AE171" s="11"/>
      <c r="AF171" s="11"/>
      <c r="AG171" s="11"/>
      <c r="AH171" s="12"/>
      <c r="AI171" s="12"/>
      <c r="AJ171" s="12"/>
      <c r="AK171" s="12"/>
      <c r="AL171" s="12"/>
      <c r="AM171" s="12"/>
      <c r="AN171" s="12"/>
    </row>
    <row r="172" spans="1:40" s="13" customFormat="1" ht="33.75">
      <c r="A172" s="134" t="s">
        <v>1758</v>
      </c>
      <c r="B172" s="198" t="s">
        <v>2360</v>
      </c>
      <c r="C172" s="127" t="s">
        <v>1809</v>
      </c>
      <c r="D172" s="128" t="s">
        <v>2765</v>
      </c>
      <c r="E172" s="128" t="s">
        <v>2336</v>
      </c>
      <c r="F172" s="128" t="s">
        <v>1808</v>
      </c>
      <c r="G172" s="128" t="s">
        <v>2998</v>
      </c>
      <c r="H172" s="128" t="s">
        <v>1472</v>
      </c>
      <c r="I172" s="128" t="s">
        <v>2767</v>
      </c>
      <c r="J172" s="129" t="s">
        <v>2337</v>
      </c>
      <c r="K172" s="160">
        <v>5000</v>
      </c>
      <c r="L172" s="160">
        <f>L173</f>
        <v>4948.15</v>
      </c>
      <c r="M172" s="159">
        <f t="shared" si="2"/>
        <v>51.850000000000364</v>
      </c>
      <c r="N172" s="11"/>
      <c r="O172" s="11"/>
      <c r="P172" s="11"/>
      <c r="Q172" s="11"/>
      <c r="R172" s="11"/>
      <c r="S172" s="11"/>
      <c r="T172" s="11"/>
      <c r="U172" s="11"/>
      <c r="V172" s="11"/>
      <c r="W172" s="11"/>
      <c r="X172" s="11"/>
      <c r="Y172" s="11"/>
      <c r="Z172" s="11"/>
      <c r="AA172" s="11"/>
      <c r="AB172" s="11"/>
      <c r="AC172" s="11"/>
      <c r="AD172" s="11"/>
      <c r="AE172" s="11"/>
      <c r="AF172" s="11"/>
      <c r="AG172" s="11"/>
      <c r="AH172" s="12"/>
      <c r="AI172" s="12"/>
      <c r="AJ172" s="12"/>
      <c r="AK172" s="12"/>
      <c r="AL172" s="12"/>
      <c r="AM172" s="12"/>
      <c r="AN172" s="12"/>
    </row>
    <row r="173" spans="1:40" s="13" customFormat="1" ht="33.75">
      <c r="A173" s="134" t="s">
        <v>1758</v>
      </c>
      <c r="B173" s="198" t="s">
        <v>2360</v>
      </c>
      <c r="C173" s="127" t="s">
        <v>1809</v>
      </c>
      <c r="D173" s="128" t="s">
        <v>2765</v>
      </c>
      <c r="E173" s="128" t="s">
        <v>2336</v>
      </c>
      <c r="F173" s="128" t="s">
        <v>1808</v>
      </c>
      <c r="G173" s="128" t="s">
        <v>2998</v>
      </c>
      <c r="H173" s="128" t="s">
        <v>1472</v>
      </c>
      <c r="I173" s="128" t="s">
        <v>2487</v>
      </c>
      <c r="J173" s="129" t="s">
        <v>2337</v>
      </c>
      <c r="K173" s="160">
        <v>0</v>
      </c>
      <c r="L173" s="160">
        <v>4948.15</v>
      </c>
      <c r="M173" s="159">
        <f t="shared" si="2"/>
        <v>-4948.15</v>
      </c>
      <c r="N173" s="11"/>
      <c r="O173" s="11"/>
      <c r="P173" s="11"/>
      <c r="Q173" s="11"/>
      <c r="R173" s="11"/>
      <c r="S173" s="11"/>
      <c r="T173" s="11"/>
      <c r="U173" s="11"/>
      <c r="V173" s="11"/>
      <c r="W173" s="11"/>
      <c r="X173" s="11"/>
      <c r="Y173" s="11"/>
      <c r="Z173" s="11"/>
      <c r="AA173" s="11"/>
      <c r="AB173" s="11"/>
      <c r="AC173" s="11"/>
      <c r="AD173" s="11"/>
      <c r="AE173" s="11"/>
      <c r="AF173" s="11"/>
      <c r="AG173" s="11"/>
      <c r="AH173" s="12"/>
      <c r="AI173" s="12"/>
      <c r="AJ173" s="12"/>
      <c r="AK173" s="12"/>
      <c r="AL173" s="12"/>
      <c r="AM173" s="12"/>
      <c r="AN173" s="12"/>
    </row>
    <row r="174" spans="1:40" s="13" customFormat="1" ht="15">
      <c r="A174" s="41" t="s">
        <v>1050</v>
      </c>
      <c r="B174" s="197" t="s">
        <v>2360</v>
      </c>
      <c r="C174" s="42" t="s">
        <v>2764</v>
      </c>
      <c r="D174" s="43" t="s">
        <v>2765</v>
      </c>
      <c r="E174" s="43" t="s">
        <v>2336</v>
      </c>
      <c r="F174" s="43" t="s">
        <v>2405</v>
      </c>
      <c r="G174" s="43" t="s">
        <v>2764</v>
      </c>
      <c r="H174" s="43" t="s">
        <v>2766</v>
      </c>
      <c r="I174" s="43" t="s">
        <v>2767</v>
      </c>
      <c r="J174" s="44" t="s">
        <v>2337</v>
      </c>
      <c r="K174" s="162">
        <f>K175</f>
        <v>121450</v>
      </c>
      <c r="L174" s="162">
        <f>L175</f>
        <v>234667</v>
      </c>
      <c r="M174" s="246">
        <f t="shared" si="2"/>
        <v>-113217</v>
      </c>
      <c r="N174" s="11"/>
      <c r="O174" s="11"/>
      <c r="P174" s="11"/>
      <c r="Q174" s="11"/>
      <c r="R174" s="11"/>
      <c r="S174" s="11"/>
      <c r="T174" s="11"/>
      <c r="U174" s="11"/>
      <c r="V174" s="11"/>
      <c r="W174" s="11"/>
      <c r="X174" s="11"/>
      <c r="Y174" s="11"/>
      <c r="Z174" s="11"/>
      <c r="AA174" s="11"/>
      <c r="AB174" s="11"/>
      <c r="AC174" s="11"/>
      <c r="AD174" s="11"/>
      <c r="AE174" s="11"/>
      <c r="AF174" s="11"/>
      <c r="AG174" s="11"/>
      <c r="AH174" s="12"/>
      <c r="AI174" s="12"/>
      <c r="AJ174" s="12"/>
      <c r="AK174" s="12"/>
      <c r="AL174" s="12"/>
      <c r="AM174" s="12"/>
      <c r="AN174" s="12"/>
    </row>
    <row r="175" spans="1:40" s="13" customFormat="1" ht="22.5">
      <c r="A175" s="134" t="s">
        <v>1051</v>
      </c>
      <c r="B175" s="198" t="s">
        <v>2360</v>
      </c>
      <c r="C175" s="135" t="s">
        <v>2764</v>
      </c>
      <c r="D175" s="136" t="s">
        <v>2765</v>
      </c>
      <c r="E175" s="136" t="s">
        <v>2336</v>
      </c>
      <c r="F175" s="136" t="s">
        <v>2405</v>
      </c>
      <c r="G175" s="136" t="s">
        <v>1825</v>
      </c>
      <c r="H175" s="136" t="s">
        <v>1472</v>
      </c>
      <c r="I175" s="136" t="s">
        <v>2767</v>
      </c>
      <c r="J175" s="137" t="s">
        <v>2337</v>
      </c>
      <c r="K175" s="160">
        <f>K176</f>
        <v>121450</v>
      </c>
      <c r="L175" s="160">
        <f>L176</f>
        <v>234667</v>
      </c>
      <c r="M175" s="159">
        <f t="shared" si="2"/>
        <v>-113217</v>
      </c>
      <c r="N175" s="11"/>
      <c r="O175" s="11"/>
      <c r="P175" s="11"/>
      <c r="Q175" s="11"/>
      <c r="R175" s="11"/>
      <c r="S175" s="11"/>
      <c r="T175" s="11"/>
      <c r="U175" s="11"/>
      <c r="V175" s="11"/>
      <c r="W175" s="11"/>
      <c r="X175" s="11"/>
      <c r="Y175" s="11"/>
      <c r="Z175" s="11"/>
      <c r="AA175" s="11"/>
      <c r="AB175" s="11"/>
      <c r="AC175" s="11"/>
      <c r="AD175" s="11"/>
      <c r="AE175" s="11"/>
      <c r="AF175" s="11"/>
      <c r="AG175" s="11"/>
      <c r="AH175" s="12"/>
      <c r="AI175" s="12"/>
      <c r="AJ175" s="12"/>
      <c r="AK175" s="12"/>
      <c r="AL175" s="12"/>
      <c r="AM175" s="12"/>
      <c r="AN175" s="12"/>
    </row>
    <row r="176" spans="1:40" s="13" customFormat="1" ht="22.5">
      <c r="A176" s="134" t="s">
        <v>1051</v>
      </c>
      <c r="B176" s="198" t="s">
        <v>2360</v>
      </c>
      <c r="C176" s="135" t="s">
        <v>2399</v>
      </c>
      <c r="D176" s="136" t="s">
        <v>2765</v>
      </c>
      <c r="E176" s="136" t="s">
        <v>2336</v>
      </c>
      <c r="F176" s="136" t="s">
        <v>2405</v>
      </c>
      <c r="G176" s="136" t="s">
        <v>1825</v>
      </c>
      <c r="H176" s="136" t="s">
        <v>1472</v>
      </c>
      <c r="I176" s="136" t="s">
        <v>2767</v>
      </c>
      <c r="J176" s="137" t="s">
        <v>2337</v>
      </c>
      <c r="K176" s="160">
        <v>121450</v>
      </c>
      <c r="L176" s="160">
        <f>L177</f>
        <v>234667</v>
      </c>
      <c r="M176" s="159">
        <f t="shared" si="2"/>
        <v>-113217</v>
      </c>
      <c r="N176" s="11"/>
      <c r="O176" s="11"/>
      <c r="P176" s="11"/>
      <c r="Q176" s="11"/>
      <c r="R176" s="11"/>
      <c r="S176" s="11"/>
      <c r="T176" s="11"/>
      <c r="U176" s="11"/>
      <c r="V176" s="11"/>
      <c r="W176" s="11"/>
      <c r="X176" s="11"/>
      <c r="Y176" s="11"/>
      <c r="Z176" s="11"/>
      <c r="AA176" s="11"/>
      <c r="AB176" s="11"/>
      <c r="AC176" s="11"/>
      <c r="AD176" s="11"/>
      <c r="AE176" s="11"/>
      <c r="AF176" s="11"/>
      <c r="AG176" s="11"/>
      <c r="AH176" s="12"/>
      <c r="AI176" s="12"/>
      <c r="AJ176" s="12"/>
      <c r="AK176" s="12"/>
      <c r="AL176" s="12"/>
      <c r="AM176" s="12"/>
      <c r="AN176" s="12"/>
    </row>
    <row r="177" spans="1:40" s="13" customFormat="1" ht="22.5">
      <c r="A177" s="134" t="s">
        <v>1051</v>
      </c>
      <c r="B177" s="198" t="s">
        <v>2360</v>
      </c>
      <c r="C177" s="135" t="s">
        <v>2399</v>
      </c>
      <c r="D177" s="136" t="s">
        <v>2765</v>
      </c>
      <c r="E177" s="136" t="s">
        <v>2336</v>
      </c>
      <c r="F177" s="136" t="s">
        <v>2405</v>
      </c>
      <c r="G177" s="136" t="s">
        <v>1825</v>
      </c>
      <c r="H177" s="136" t="s">
        <v>1472</v>
      </c>
      <c r="I177" s="136" t="s">
        <v>2487</v>
      </c>
      <c r="J177" s="137" t="s">
        <v>2337</v>
      </c>
      <c r="K177" s="160">
        <v>0</v>
      </c>
      <c r="L177" s="160">
        <v>234667</v>
      </c>
      <c r="M177" s="159">
        <f t="shared" si="2"/>
        <v>-234667</v>
      </c>
      <c r="N177" s="11"/>
      <c r="O177" s="11"/>
      <c r="P177" s="11"/>
      <c r="Q177" s="11"/>
      <c r="R177" s="11"/>
      <c r="S177" s="11"/>
      <c r="T177" s="11"/>
      <c r="U177" s="11"/>
      <c r="V177" s="11"/>
      <c r="W177" s="11"/>
      <c r="X177" s="11"/>
      <c r="Y177" s="11"/>
      <c r="Z177" s="11"/>
      <c r="AA177" s="11"/>
      <c r="AB177" s="11"/>
      <c r="AC177" s="11"/>
      <c r="AD177" s="11"/>
      <c r="AE177" s="11"/>
      <c r="AF177" s="11"/>
      <c r="AG177" s="11"/>
      <c r="AH177" s="12"/>
      <c r="AI177" s="12"/>
      <c r="AJ177" s="12"/>
      <c r="AK177" s="12"/>
      <c r="AL177" s="12"/>
      <c r="AM177" s="12"/>
      <c r="AN177" s="12"/>
    </row>
    <row r="178" spans="1:40" s="13" customFormat="1" ht="33.75">
      <c r="A178" s="41" t="s">
        <v>2910</v>
      </c>
      <c r="B178" s="197" t="s">
        <v>2360</v>
      </c>
      <c r="C178" s="42" t="s">
        <v>2764</v>
      </c>
      <c r="D178" s="43" t="s">
        <v>2765</v>
      </c>
      <c r="E178" s="43" t="s">
        <v>2336</v>
      </c>
      <c r="F178" s="43" t="s">
        <v>2909</v>
      </c>
      <c r="G178" s="43" t="s">
        <v>2764</v>
      </c>
      <c r="H178" s="43" t="s">
        <v>2766</v>
      </c>
      <c r="I178" s="43" t="s">
        <v>2767</v>
      </c>
      <c r="J178" s="44" t="s">
        <v>2337</v>
      </c>
      <c r="K178" s="162">
        <f>K179</f>
        <v>53171.72</v>
      </c>
      <c r="L178" s="162">
        <f>L179</f>
        <v>53171.72</v>
      </c>
      <c r="M178" s="159">
        <f t="shared" si="2"/>
        <v>0</v>
      </c>
      <c r="N178" s="11"/>
      <c r="O178" s="11"/>
      <c r="P178" s="11"/>
      <c r="Q178" s="11"/>
      <c r="R178" s="11"/>
      <c r="S178" s="11"/>
      <c r="T178" s="11"/>
      <c r="U178" s="11"/>
      <c r="V178" s="11"/>
      <c r="W178" s="11"/>
      <c r="X178" s="11"/>
      <c r="Y178" s="11"/>
      <c r="Z178" s="11"/>
      <c r="AA178" s="11"/>
      <c r="AB178" s="11"/>
      <c r="AC178" s="11"/>
      <c r="AD178" s="11"/>
      <c r="AE178" s="11"/>
      <c r="AF178" s="11"/>
      <c r="AG178" s="11"/>
      <c r="AH178" s="12"/>
      <c r="AI178" s="12"/>
      <c r="AJ178" s="12"/>
      <c r="AK178" s="12"/>
      <c r="AL178" s="12"/>
      <c r="AM178" s="12"/>
      <c r="AN178" s="12"/>
    </row>
    <row r="179" spans="1:40" s="13" customFormat="1" ht="45">
      <c r="A179" s="134" t="s">
        <v>2334</v>
      </c>
      <c r="B179" s="198" t="s">
        <v>2360</v>
      </c>
      <c r="C179" s="135" t="s">
        <v>2995</v>
      </c>
      <c r="D179" s="136" t="s">
        <v>2765</v>
      </c>
      <c r="E179" s="136" t="s">
        <v>2336</v>
      </c>
      <c r="F179" s="136" t="s">
        <v>2909</v>
      </c>
      <c r="G179" s="136" t="s">
        <v>1471</v>
      </c>
      <c r="H179" s="136" t="s">
        <v>1472</v>
      </c>
      <c r="I179" s="136" t="s">
        <v>2767</v>
      </c>
      <c r="J179" s="137" t="s">
        <v>2337</v>
      </c>
      <c r="K179" s="160">
        <v>53171.72</v>
      </c>
      <c r="L179" s="160">
        <v>53171.72</v>
      </c>
      <c r="M179" s="159">
        <f t="shared" si="2"/>
        <v>0</v>
      </c>
      <c r="N179" s="11"/>
      <c r="O179" s="11"/>
      <c r="P179" s="11"/>
      <c r="Q179" s="11"/>
      <c r="R179" s="11"/>
      <c r="S179" s="11"/>
      <c r="T179" s="11"/>
      <c r="U179" s="11"/>
      <c r="V179" s="11"/>
      <c r="W179" s="11"/>
      <c r="X179" s="11"/>
      <c r="Y179" s="11"/>
      <c r="Z179" s="11"/>
      <c r="AA179" s="11"/>
      <c r="AB179" s="11"/>
      <c r="AC179" s="11"/>
      <c r="AD179" s="11"/>
      <c r="AE179" s="11"/>
      <c r="AF179" s="11"/>
      <c r="AG179" s="11"/>
      <c r="AH179" s="12"/>
      <c r="AI179" s="12"/>
      <c r="AJ179" s="12"/>
      <c r="AK179" s="12"/>
      <c r="AL179" s="12"/>
      <c r="AM179" s="12"/>
      <c r="AN179" s="12"/>
    </row>
    <row r="180" spans="1:40" s="24" customFormat="1" ht="45">
      <c r="A180" s="41" t="s">
        <v>1052</v>
      </c>
      <c r="B180" s="197" t="s">
        <v>2360</v>
      </c>
      <c r="C180" s="42" t="s">
        <v>2764</v>
      </c>
      <c r="D180" s="43" t="s">
        <v>2765</v>
      </c>
      <c r="E180" s="43" t="s">
        <v>2336</v>
      </c>
      <c r="F180" s="43" t="s">
        <v>2406</v>
      </c>
      <c r="G180" s="43" t="s">
        <v>2764</v>
      </c>
      <c r="H180" s="43" t="s">
        <v>2769</v>
      </c>
      <c r="I180" s="43" t="s">
        <v>2767</v>
      </c>
      <c r="J180" s="44" t="s">
        <v>2337</v>
      </c>
      <c r="K180" s="162">
        <f>K181+K183</f>
        <v>26500</v>
      </c>
      <c r="L180" s="162">
        <f>L181+L183</f>
        <v>26061.25</v>
      </c>
      <c r="M180" s="159">
        <f t="shared" si="2"/>
        <v>438.75</v>
      </c>
      <c r="N180" s="22"/>
      <c r="O180" s="22"/>
      <c r="P180" s="22"/>
      <c r="Q180" s="22"/>
      <c r="R180" s="22"/>
      <c r="S180" s="22"/>
      <c r="T180" s="22"/>
      <c r="U180" s="22"/>
      <c r="V180" s="22"/>
      <c r="W180" s="22"/>
      <c r="X180" s="22"/>
      <c r="Y180" s="22"/>
      <c r="Z180" s="22"/>
      <c r="AA180" s="22"/>
      <c r="AB180" s="22"/>
      <c r="AC180" s="22"/>
      <c r="AD180" s="22"/>
      <c r="AE180" s="22"/>
      <c r="AF180" s="22"/>
      <c r="AG180" s="22"/>
      <c r="AH180" s="23"/>
      <c r="AI180" s="23"/>
      <c r="AJ180" s="23"/>
      <c r="AK180" s="23"/>
      <c r="AL180" s="23"/>
      <c r="AM180" s="23"/>
      <c r="AN180" s="23"/>
    </row>
    <row r="181" spans="1:40" s="13" customFormat="1" ht="33.75">
      <c r="A181" s="134" t="s">
        <v>1052</v>
      </c>
      <c r="B181" s="198" t="s">
        <v>2360</v>
      </c>
      <c r="C181" s="135" t="s">
        <v>2395</v>
      </c>
      <c r="D181" s="136" t="s">
        <v>2765</v>
      </c>
      <c r="E181" s="136" t="s">
        <v>2336</v>
      </c>
      <c r="F181" s="136" t="s">
        <v>2406</v>
      </c>
      <c r="G181" s="136" t="s">
        <v>2764</v>
      </c>
      <c r="H181" s="136" t="s">
        <v>2769</v>
      </c>
      <c r="I181" s="136" t="s">
        <v>2767</v>
      </c>
      <c r="J181" s="137" t="s">
        <v>2337</v>
      </c>
      <c r="K181" s="160">
        <v>20000</v>
      </c>
      <c r="L181" s="160">
        <f>L182</f>
        <v>16531.25</v>
      </c>
      <c r="M181" s="159">
        <f t="shared" si="2"/>
        <v>3468.75</v>
      </c>
      <c r="N181" s="11"/>
      <c r="O181" s="11"/>
      <c r="P181" s="11"/>
      <c r="Q181" s="11"/>
      <c r="R181" s="11"/>
      <c r="S181" s="11"/>
      <c r="T181" s="11"/>
      <c r="U181" s="11"/>
      <c r="V181" s="11"/>
      <c r="W181" s="11"/>
      <c r="X181" s="11"/>
      <c r="Y181" s="11"/>
      <c r="Z181" s="11"/>
      <c r="AA181" s="11"/>
      <c r="AB181" s="11"/>
      <c r="AC181" s="11"/>
      <c r="AD181" s="11"/>
      <c r="AE181" s="11"/>
      <c r="AF181" s="11"/>
      <c r="AG181" s="11"/>
      <c r="AH181" s="12"/>
      <c r="AI181" s="12"/>
      <c r="AJ181" s="12"/>
      <c r="AK181" s="12"/>
      <c r="AL181" s="12"/>
      <c r="AM181" s="12"/>
      <c r="AN181" s="12"/>
    </row>
    <row r="182" spans="1:40" s="13" customFormat="1" ht="33.75">
      <c r="A182" s="134" t="s">
        <v>1052</v>
      </c>
      <c r="B182" s="198" t="s">
        <v>2360</v>
      </c>
      <c r="C182" s="127" t="s">
        <v>2395</v>
      </c>
      <c r="D182" s="128" t="s">
        <v>2765</v>
      </c>
      <c r="E182" s="128" t="s">
        <v>2336</v>
      </c>
      <c r="F182" s="128" t="s">
        <v>2406</v>
      </c>
      <c r="G182" s="128" t="s">
        <v>2764</v>
      </c>
      <c r="H182" s="128" t="s">
        <v>2769</v>
      </c>
      <c r="I182" s="128" t="s">
        <v>2487</v>
      </c>
      <c r="J182" s="129" t="s">
        <v>2337</v>
      </c>
      <c r="K182" s="160">
        <v>0</v>
      </c>
      <c r="L182" s="160">
        <v>16531.25</v>
      </c>
      <c r="M182" s="159">
        <f t="shared" si="2"/>
        <v>-16531.25</v>
      </c>
      <c r="N182" s="11"/>
      <c r="O182" s="11"/>
      <c r="P182" s="11"/>
      <c r="Q182" s="11"/>
      <c r="R182" s="11"/>
      <c r="S182" s="11"/>
      <c r="T182" s="11"/>
      <c r="U182" s="11"/>
      <c r="V182" s="11"/>
      <c r="W182" s="11"/>
      <c r="X182" s="11"/>
      <c r="Y182" s="11"/>
      <c r="Z182" s="11"/>
      <c r="AA182" s="11"/>
      <c r="AB182" s="11"/>
      <c r="AC182" s="11"/>
      <c r="AD182" s="11"/>
      <c r="AE182" s="11"/>
      <c r="AF182" s="11"/>
      <c r="AG182" s="11"/>
      <c r="AH182" s="12"/>
      <c r="AI182" s="12"/>
      <c r="AJ182" s="12"/>
      <c r="AK182" s="12"/>
      <c r="AL182" s="12"/>
      <c r="AM182" s="12"/>
      <c r="AN182" s="12"/>
    </row>
    <row r="183" spans="1:40" s="13" customFormat="1" ht="33.75">
      <c r="A183" s="134" t="s">
        <v>1052</v>
      </c>
      <c r="B183" s="198" t="s">
        <v>2360</v>
      </c>
      <c r="C183" s="135" t="s">
        <v>2024</v>
      </c>
      <c r="D183" s="136" t="s">
        <v>2765</v>
      </c>
      <c r="E183" s="136" t="s">
        <v>2336</v>
      </c>
      <c r="F183" s="136" t="s">
        <v>2406</v>
      </c>
      <c r="G183" s="136" t="s">
        <v>2764</v>
      </c>
      <c r="H183" s="136" t="s">
        <v>2769</v>
      </c>
      <c r="I183" s="136" t="s">
        <v>2767</v>
      </c>
      <c r="J183" s="137" t="s">
        <v>2337</v>
      </c>
      <c r="K183" s="160">
        <v>6500</v>
      </c>
      <c r="L183" s="160">
        <f>L184</f>
        <v>9530</v>
      </c>
      <c r="M183" s="246">
        <f t="shared" si="2"/>
        <v>-3030</v>
      </c>
      <c r="N183" s="11"/>
      <c r="O183" s="11"/>
      <c r="P183" s="11"/>
      <c r="Q183" s="11"/>
      <c r="R183" s="11"/>
      <c r="S183" s="11"/>
      <c r="T183" s="11"/>
      <c r="U183" s="11"/>
      <c r="V183" s="11"/>
      <c r="W183" s="11"/>
      <c r="X183" s="11"/>
      <c r="Y183" s="11"/>
      <c r="Z183" s="11"/>
      <c r="AA183" s="11"/>
      <c r="AB183" s="11"/>
      <c r="AC183" s="11"/>
      <c r="AD183" s="11"/>
      <c r="AE183" s="11"/>
      <c r="AF183" s="11"/>
      <c r="AG183" s="11"/>
      <c r="AH183" s="12"/>
      <c r="AI183" s="12"/>
      <c r="AJ183" s="12"/>
      <c r="AK183" s="12"/>
      <c r="AL183" s="12"/>
      <c r="AM183" s="12"/>
      <c r="AN183" s="12"/>
    </row>
    <row r="184" spans="1:40" s="13" customFormat="1" ht="33.75">
      <c r="A184" s="134" t="s">
        <v>1052</v>
      </c>
      <c r="B184" s="198" t="s">
        <v>2360</v>
      </c>
      <c r="C184" s="127" t="s">
        <v>2024</v>
      </c>
      <c r="D184" s="128" t="s">
        <v>2765</v>
      </c>
      <c r="E184" s="128" t="s">
        <v>2336</v>
      </c>
      <c r="F184" s="128" t="s">
        <v>2406</v>
      </c>
      <c r="G184" s="128" t="s">
        <v>2764</v>
      </c>
      <c r="H184" s="128" t="s">
        <v>2769</v>
      </c>
      <c r="I184" s="128" t="s">
        <v>2487</v>
      </c>
      <c r="J184" s="129" t="s">
        <v>2337</v>
      </c>
      <c r="K184" s="160">
        <v>0</v>
      </c>
      <c r="L184" s="160">
        <v>9530</v>
      </c>
      <c r="M184" s="159">
        <f t="shared" si="2"/>
        <v>-9530</v>
      </c>
      <c r="N184" s="11"/>
      <c r="O184" s="11"/>
      <c r="P184" s="11"/>
      <c r="Q184" s="11"/>
      <c r="R184" s="11"/>
      <c r="S184" s="11"/>
      <c r="T184" s="11"/>
      <c r="U184" s="11"/>
      <c r="V184" s="11"/>
      <c r="W184" s="11"/>
      <c r="X184" s="11"/>
      <c r="Y184" s="11"/>
      <c r="Z184" s="11"/>
      <c r="AA184" s="11"/>
      <c r="AB184" s="11"/>
      <c r="AC184" s="11"/>
      <c r="AD184" s="11"/>
      <c r="AE184" s="11"/>
      <c r="AF184" s="11"/>
      <c r="AG184" s="11"/>
      <c r="AH184" s="12"/>
      <c r="AI184" s="12"/>
      <c r="AJ184" s="12"/>
      <c r="AK184" s="12"/>
      <c r="AL184" s="12"/>
      <c r="AM184" s="12"/>
      <c r="AN184" s="12"/>
    </row>
    <row r="185" spans="1:40" s="24" customFormat="1" ht="22.5">
      <c r="A185" s="41" t="s">
        <v>1053</v>
      </c>
      <c r="B185" s="197" t="s">
        <v>2360</v>
      </c>
      <c r="C185" s="37" t="s">
        <v>2764</v>
      </c>
      <c r="D185" s="38" t="s">
        <v>2765</v>
      </c>
      <c r="E185" s="38" t="s">
        <v>2336</v>
      </c>
      <c r="F185" s="38" t="s">
        <v>2407</v>
      </c>
      <c r="G185" s="38" t="s">
        <v>2764</v>
      </c>
      <c r="H185" s="38" t="s">
        <v>2766</v>
      </c>
      <c r="I185" s="38" t="s">
        <v>2767</v>
      </c>
      <c r="J185" s="39" t="s">
        <v>2337</v>
      </c>
      <c r="K185" s="162">
        <f>K186</f>
        <v>2693540.38</v>
      </c>
      <c r="L185" s="162">
        <f>L186</f>
        <v>4986585.869999999</v>
      </c>
      <c r="M185" s="159">
        <f t="shared" si="2"/>
        <v>-2293045.4899999993</v>
      </c>
      <c r="N185" s="22"/>
      <c r="O185" s="22"/>
      <c r="P185" s="22"/>
      <c r="Q185" s="22"/>
      <c r="R185" s="22"/>
      <c r="S185" s="22"/>
      <c r="T185" s="22"/>
      <c r="U185" s="22"/>
      <c r="V185" s="22"/>
      <c r="W185" s="22"/>
      <c r="X185" s="22"/>
      <c r="Y185" s="22"/>
      <c r="Z185" s="22"/>
      <c r="AA185" s="22"/>
      <c r="AB185" s="22"/>
      <c r="AC185" s="22"/>
      <c r="AD185" s="22"/>
      <c r="AE185" s="22"/>
      <c r="AF185" s="22"/>
      <c r="AG185" s="22"/>
      <c r="AH185" s="23"/>
      <c r="AI185" s="23"/>
      <c r="AJ185" s="23"/>
      <c r="AK185" s="23"/>
      <c r="AL185" s="23"/>
      <c r="AM185" s="23"/>
      <c r="AN185" s="23"/>
    </row>
    <row r="186" spans="1:40" s="24" customFormat="1" ht="22.5">
      <c r="A186" s="134" t="s">
        <v>1054</v>
      </c>
      <c r="B186" s="198" t="s">
        <v>2360</v>
      </c>
      <c r="C186" s="127" t="s">
        <v>2764</v>
      </c>
      <c r="D186" s="128" t="s">
        <v>2765</v>
      </c>
      <c r="E186" s="128" t="s">
        <v>2336</v>
      </c>
      <c r="F186" s="128" t="s">
        <v>2407</v>
      </c>
      <c r="G186" s="128" t="s">
        <v>2998</v>
      </c>
      <c r="H186" s="128" t="s">
        <v>1472</v>
      </c>
      <c r="I186" s="128" t="s">
        <v>2767</v>
      </c>
      <c r="J186" s="129" t="s">
        <v>2337</v>
      </c>
      <c r="K186" s="160">
        <f>SUM(K187:K210)</f>
        <v>2693540.38</v>
      </c>
      <c r="L186" s="160">
        <f>L187+L188+L189+L191+L192+L194+L197+L198+L200+L202+L203+L204+L205+L206+L207+L208+L209+L210</f>
        <v>4986585.869999999</v>
      </c>
      <c r="M186" s="159">
        <f t="shared" si="2"/>
        <v>-2293045.4899999993</v>
      </c>
      <c r="N186" s="22"/>
      <c r="O186" s="22"/>
      <c r="P186" s="22"/>
      <c r="Q186" s="22"/>
      <c r="R186" s="22"/>
      <c r="S186" s="22"/>
      <c r="T186" s="22"/>
      <c r="U186" s="22"/>
      <c r="V186" s="22"/>
      <c r="W186" s="22"/>
      <c r="X186" s="22"/>
      <c r="Y186" s="22"/>
      <c r="Z186" s="22"/>
      <c r="AA186" s="22"/>
      <c r="AB186" s="22"/>
      <c r="AC186" s="22"/>
      <c r="AD186" s="22"/>
      <c r="AE186" s="22"/>
      <c r="AF186" s="22"/>
      <c r="AG186" s="22"/>
      <c r="AH186" s="23"/>
      <c r="AI186" s="23"/>
      <c r="AJ186" s="23"/>
      <c r="AK186" s="23"/>
      <c r="AL186" s="23"/>
      <c r="AM186" s="23"/>
      <c r="AN186" s="23"/>
    </row>
    <row r="187" spans="1:40" s="13" customFormat="1" ht="22.5">
      <c r="A187" s="134" t="s">
        <v>1054</v>
      </c>
      <c r="B187" s="198" t="s">
        <v>2360</v>
      </c>
      <c r="C187" s="127" t="s">
        <v>1825</v>
      </c>
      <c r="D187" s="128" t="s">
        <v>2765</v>
      </c>
      <c r="E187" s="128" t="s">
        <v>2336</v>
      </c>
      <c r="F187" s="128" t="s">
        <v>2407</v>
      </c>
      <c r="G187" s="128" t="s">
        <v>2998</v>
      </c>
      <c r="H187" s="128" t="s">
        <v>1472</v>
      </c>
      <c r="I187" s="128" t="s">
        <v>2767</v>
      </c>
      <c r="J187" s="129" t="s">
        <v>2337</v>
      </c>
      <c r="K187" s="160">
        <v>1200</v>
      </c>
      <c r="L187" s="160">
        <v>1500</v>
      </c>
      <c r="M187" s="159">
        <f t="shared" si="2"/>
        <v>-300</v>
      </c>
      <c r="N187" s="11"/>
      <c r="O187" s="11"/>
      <c r="P187" s="11"/>
      <c r="Q187" s="11"/>
      <c r="R187" s="11"/>
      <c r="S187" s="11"/>
      <c r="T187" s="11"/>
      <c r="U187" s="11"/>
      <c r="V187" s="11"/>
      <c r="W187" s="11"/>
      <c r="X187" s="11"/>
      <c r="Y187" s="11"/>
      <c r="Z187" s="11"/>
      <c r="AA187" s="11"/>
      <c r="AB187" s="11"/>
      <c r="AC187" s="11"/>
      <c r="AD187" s="11"/>
      <c r="AE187" s="11"/>
      <c r="AF187" s="11"/>
      <c r="AG187" s="11"/>
      <c r="AH187" s="12"/>
      <c r="AI187" s="12"/>
      <c r="AJ187" s="12"/>
      <c r="AK187" s="12"/>
      <c r="AL187" s="12"/>
      <c r="AM187" s="12"/>
      <c r="AN187" s="12"/>
    </row>
    <row r="188" spans="1:40" s="13" customFormat="1" ht="22.5">
      <c r="A188" s="134" t="s">
        <v>1054</v>
      </c>
      <c r="B188" s="198" t="s">
        <v>2360</v>
      </c>
      <c r="C188" s="127" t="s">
        <v>2408</v>
      </c>
      <c r="D188" s="128" t="s">
        <v>2765</v>
      </c>
      <c r="E188" s="128" t="s">
        <v>2336</v>
      </c>
      <c r="F188" s="128" t="s">
        <v>2407</v>
      </c>
      <c r="G188" s="128" t="s">
        <v>2998</v>
      </c>
      <c r="H188" s="128" t="s">
        <v>1472</v>
      </c>
      <c r="I188" s="128" t="s">
        <v>2767</v>
      </c>
      <c r="J188" s="129" t="s">
        <v>2337</v>
      </c>
      <c r="K188" s="160">
        <v>40000</v>
      </c>
      <c r="L188" s="160">
        <v>55300</v>
      </c>
      <c r="M188" s="159">
        <f t="shared" si="2"/>
        <v>-15300</v>
      </c>
      <c r="N188" s="11"/>
      <c r="O188" s="11"/>
      <c r="P188" s="11"/>
      <c r="Q188" s="11"/>
      <c r="R188" s="11"/>
      <c r="S188" s="11"/>
      <c r="T188" s="11"/>
      <c r="U188" s="11"/>
      <c r="V188" s="11"/>
      <c r="W188" s="11"/>
      <c r="X188" s="11"/>
      <c r="Y188" s="11"/>
      <c r="Z188" s="11"/>
      <c r="AA188" s="11"/>
      <c r="AB188" s="11"/>
      <c r="AC188" s="11"/>
      <c r="AD188" s="11"/>
      <c r="AE188" s="11"/>
      <c r="AF188" s="11"/>
      <c r="AG188" s="11"/>
      <c r="AH188" s="12"/>
      <c r="AI188" s="12"/>
      <c r="AJ188" s="12"/>
      <c r="AK188" s="12"/>
      <c r="AL188" s="12"/>
      <c r="AM188" s="12"/>
      <c r="AN188" s="12"/>
    </row>
    <row r="189" spans="1:40" s="13" customFormat="1" ht="22.5">
      <c r="A189" s="134" t="s">
        <v>1054</v>
      </c>
      <c r="B189" s="198" t="s">
        <v>2360</v>
      </c>
      <c r="C189" s="127" t="s">
        <v>2399</v>
      </c>
      <c r="D189" s="128" t="s">
        <v>2765</v>
      </c>
      <c r="E189" s="128" t="s">
        <v>2336</v>
      </c>
      <c r="F189" s="128" t="s">
        <v>2407</v>
      </c>
      <c r="G189" s="128" t="s">
        <v>2998</v>
      </c>
      <c r="H189" s="128" t="s">
        <v>1472</v>
      </c>
      <c r="I189" s="128" t="s">
        <v>2767</v>
      </c>
      <c r="J189" s="129" t="s">
        <v>2337</v>
      </c>
      <c r="K189" s="160">
        <v>550000</v>
      </c>
      <c r="L189" s="160">
        <f>L190</f>
        <v>758680.94</v>
      </c>
      <c r="M189" s="159">
        <f t="shared" si="2"/>
        <v>-208680.93999999994</v>
      </c>
      <c r="N189" s="11"/>
      <c r="O189" s="11"/>
      <c r="P189" s="11"/>
      <c r="Q189" s="11"/>
      <c r="R189" s="11"/>
      <c r="S189" s="11"/>
      <c r="T189" s="11"/>
      <c r="U189" s="11"/>
      <c r="V189" s="11"/>
      <c r="W189" s="11"/>
      <c r="X189" s="11"/>
      <c r="Y189" s="11"/>
      <c r="Z189" s="11"/>
      <c r="AA189" s="11"/>
      <c r="AB189" s="11"/>
      <c r="AC189" s="11"/>
      <c r="AD189" s="11"/>
      <c r="AE189" s="11"/>
      <c r="AF189" s="11"/>
      <c r="AG189" s="11"/>
      <c r="AH189" s="12"/>
      <c r="AI189" s="12"/>
      <c r="AJ189" s="12"/>
      <c r="AK189" s="12"/>
      <c r="AL189" s="12"/>
      <c r="AM189" s="12"/>
      <c r="AN189" s="12"/>
    </row>
    <row r="190" spans="1:40" s="13" customFormat="1" ht="22.5">
      <c r="A190" s="134" t="s">
        <v>1054</v>
      </c>
      <c r="B190" s="198" t="s">
        <v>2360</v>
      </c>
      <c r="C190" s="127" t="s">
        <v>2399</v>
      </c>
      <c r="D190" s="128" t="s">
        <v>2765</v>
      </c>
      <c r="E190" s="128" t="s">
        <v>2336</v>
      </c>
      <c r="F190" s="128" t="s">
        <v>2407</v>
      </c>
      <c r="G190" s="128" t="s">
        <v>2998</v>
      </c>
      <c r="H190" s="128" t="s">
        <v>1472</v>
      </c>
      <c r="I190" s="128" t="s">
        <v>2487</v>
      </c>
      <c r="J190" s="129" t="s">
        <v>2337</v>
      </c>
      <c r="K190" s="160">
        <v>0</v>
      </c>
      <c r="L190" s="160">
        <v>758680.94</v>
      </c>
      <c r="M190" s="159">
        <f t="shared" si="2"/>
        <v>-758680.94</v>
      </c>
      <c r="N190" s="11"/>
      <c r="O190" s="11"/>
      <c r="P190" s="11"/>
      <c r="Q190" s="11"/>
      <c r="R190" s="11"/>
      <c r="S190" s="11"/>
      <c r="T190" s="11"/>
      <c r="U190" s="11"/>
      <c r="V190" s="11"/>
      <c r="W190" s="11"/>
      <c r="X190" s="11"/>
      <c r="Y190" s="11"/>
      <c r="Z190" s="11"/>
      <c r="AA190" s="11"/>
      <c r="AB190" s="11"/>
      <c r="AC190" s="11"/>
      <c r="AD190" s="11"/>
      <c r="AE190" s="11"/>
      <c r="AF190" s="11"/>
      <c r="AG190" s="11"/>
      <c r="AH190" s="12"/>
      <c r="AI190" s="12"/>
      <c r="AJ190" s="12"/>
      <c r="AK190" s="12"/>
      <c r="AL190" s="12"/>
      <c r="AM190" s="12"/>
      <c r="AN190" s="12"/>
    </row>
    <row r="191" spans="1:40" s="13" customFormat="1" ht="22.5">
      <c r="A191" s="134" t="s">
        <v>1054</v>
      </c>
      <c r="B191" s="198" t="s">
        <v>2360</v>
      </c>
      <c r="C191" s="127" t="s">
        <v>3000</v>
      </c>
      <c r="D191" s="128" t="s">
        <v>2765</v>
      </c>
      <c r="E191" s="128" t="s">
        <v>2336</v>
      </c>
      <c r="F191" s="128" t="s">
        <v>2407</v>
      </c>
      <c r="G191" s="128" t="s">
        <v>2998</v>
      </c>
      <c r="H191" s="128" t="s">
        <v>1472</v>
      </c>
      <c r="I191" s="128" t="s">
        <v>2767</v>
      </c>
      <c r="J191" s="129" t="s">
        <v>2337</v>
      </c>
      <c r="K191" s="160">
        <v>11000</v>
      </c>
      <c r="L191" s="160">
        <v>8000</v>
      </c>
      <c r="M191" s="159">
        <f t="shared" si="2"/>
        <v>3000</v>
      </c>
      <c r="N191" s="11"/>
      <c r="O191" s="11"/>
      <c r="P191" s="11"/>
      <c r="Q191" s="11"/>
      <c r="R191" s="11"/>
      <c r="S191" s="11"/>
      <c r="T191" s="11"/>
      <c r="U191" s="11"/>
      <c r="V191" s="11"/>
      <c r="W191" s="11"/>
      <c r="X191" s="11"/>
      <c r="Y191" s="11"/>
      <c r="Z191" s="11"/>
      <c r="AA191" s="11"/>
      <c r="AB191" s="11"/>
      <c r="AC191" s="11"/>
      <c r="AD191" s="11"/>
      <c r="AE191" s="11"/>
      <c r="AF191" s="11"/>
      <c r="AG191" s="11"/>
      <c r="AH191" s="12"/>
      <c r="AI191" s="12"/>
      <c r="AJ191" s="12"/>
      <c r="AK191" s="12"/>
      <c r="AL191" s="12"/>
      <c r="AM191" s="12"/>
      <c r="AN191" s="12"/>
    </row>
    <row r="192" spans="1:40" s="13" customFormat="1" ht="22.5">
      <c r="A192" s="134" t="s">
        <v>1054</v>
      </c>
      <c r="B192" s="198" t="s">
        <v>2360</v>
      </c>
      <c r="C192" s="127" t="s">
        <v>2402</v>
      </c>
      <c r="D192" s="128" t="s">
        <v>2765</v>
      </c>
      <c r="E192" s="128" t="s">
        <v>2336</v>
      </c>
      <c r="F192" s="128" t="s">
        <v>2407</v>
      </c>
      <c r="G192" s="128" t="s">
        <v>2998</v>
      </c>
      <c r="H192" s="128" t="s">
        <v>1472</v>
      </c>
      <c r="I192" s="128" t="s">
        <v>2767</v>
      </c>
      <c r="J192" s="129" t="s">
        <v>2337</v>
      </c>
      <c r="K192" s="160">
        <v>41000</v>
      </c>
      <c r="L192" s="160">
        <f>L193</f>
        <v>41000</v>
      </c>
      <c r="M192" s="159">
        <f t="shared" si="2"/>
        <v>0</v>
      </c>
      <c r="N192" s="11"/>
      <c r="O192" s="11"/>
      <c r="P192" s="11"/>
      <c r="Q192" s="11"/>
      <c r="R192" s="11"/>
      <c r="S192" s="11"/>
      <c r="T192" s="11"/>
      <c r="U192" s="11"/>
      <c r="V192" s="11"/>
      <c r="W192" s="11"/>
      <c r="X192" s="11"/>
      <c r="Y192" s="11"/>
      <c r="Z192" s="11"/>
      <c r="AA192" s="11"/>
      <c r="AB192" s="11"/>
      <c r="AC192" s="11"/>
      <c r="AD192" s="11"/>
      <c r="AE192" s="11"/>
      <c r="AF192" s="11"/>
      <c r="AG192" s="11"/>
      <c r="AH192" s="12"/>
      <c r="AI192" s="12"/>
      <c r="AJ192" s="12"/>
      <c r="AK192" s="12"/>
      <c r="AL192" s="12"/>
      <c r="AM192" s="12"/>
      <c r="AN192" s="12"/>
    </row>
    <row r="193" spans="1:40" s="24" customFormat="1" ht="22.5">
      <c r="A193" s="134" t="s">
        <v>1054</v>
      </c>
      <c r="B193" s="198" t="s">
        <v>2360</v>
      </c>
      <c r="C193" s="127" t="s">
        <v>2402</v>
      </c>
      <c r="D193" s="128" t="s">
        <v>2765</v>
      </c>
      <c r="E193" s="128" t="s">
        <v>2336</v>
      </c>
      <c r="F193" s="128" t="s">
        <v>2407</v>
      </c>
      <c r="G193" s="128" t="s">
        <v>2998</v>
      </c>
      <c r="H193" s="128" t="s">
        <v>1472</v>
      </c>
      <c r="I193" s="128" t="s">
        <v>2487</v>
      </c>
      <c r="J193" s="129" t="s">
        <v>2337</v>
      </c>
      <c r="K193" s="160">
        <v>0</v>
      </c>
      <c r="L193" s="160">
        <v>41000</v>
      </c>
      <c r="M193" s="159">
        <f t="shared" si="2"/>
        <v>-41000</v>
      </c>
      <c r="N193" s="22"/>
      <c r="O193" s="22"/>
      <c r="P193" s="22"/>
      <c r="Q193" s="22"/>
      <c r="R193" s="22"/>
      <c r="S193" s="22"/>
      <c r="T193" s="22"/>
      <c r="U193" s="22"/>
      <c r="V193" s="22"/>
      <c r="W193" s="22"/>
      <c r="X193" s="22"/>
      <c r="Y193" s="22"/>
      <c r="Z193" s="22"/>
      <c r="AA193" s="22"/>
      <c r="AB193" s="22"/>
      <c r="AC193" s="22"/>
      <c r="AD193" s="22"/>
      <c r="AE193" s="22"/>
      <c r="AF193" s="22"/>
      <c r="AG193" s="22"/>
      <c r="AH193" s="23"/>
      <c r="AI193" s="23"/>
      <c r="AJ193" s="23"/>
      <c r="AK193" s="23"/>
      <c r="AL193" s="23"/>
      <c r="AM193" s="23"/>
      <c r="AN193" s="23"/>
    </row>
    <row r="194" spans="1:40" s="24" customFormat="1" ht="22.5">
      <c r="A194" s="138" t="s">
        <v>1054</v>
      </c>
      <c r="B194" s="198" t="s">
        <v>2360</v>
      </c>
      <c r="C194" s="127" t="s">
        <v>2409</v>
      </c>
      <c r="D194" s="128" t="s">
        <v>2765</v>
      </c>
      <c r="E194" s="128" t="s">
        <v>2336</v>
      </c>
      <c r="F194" s="128" t="s">
        <v>2407</v>
      </c>
      <c r="G194" s="128" t="s">
        <v>2998</v>
      </c>
      <c r="H194" s="128" t="s">
        <v>1472</v>
      </c>
      <c r="I194" s="128" t="s">
        <v>2767</v>
      </c>
      <c r="J194" s="129" t="s">
        <v>2337</v>
      </c>
      <c r="K194" s="160">
        <v>80400</v>
      </c>
      <c r="L194" s="160">
        <f>L195+L196</f>
        <v>81400</v>
      </c>
      <c r="M194" s="159">
        <f t="shared" si="2"/>
        <v>-1000</v>
      </c>
      <c r="N194" s="22"/>
      <c r="O194" s="22"/>
      <c r="P194" s="22"/>
      <c r="Q194" s="22"/>
      <c r="R194" s="22"/>
      <c r="S194" s="22"/>
      <c r="T194" s="22"/>
      <c r="U194" s="22"/>
      <c r="V194" s="22"/>
      <c r="W194" s="22"/>
      <c r="X194" s="22"/>
      <c r="Y194" s="22"/>
      <c r="Z194" s="22"/>
      <c r="AA194" s="22"/>
      <c r="AB194" s="22"/>
      <c r="AC194" s="22"/>
      <c r="AD194" s="22"/>
      <c r="AE194" s="22"/>
      <c r="AF194" s="22"/>
      <c r="AG194" s="22"/>
      <c r="AH194" s="23"/>
      <c r="AI194" s="23"/>
      <c r="AJ194" s="23"/>
      <c r="AK194" s="23"/>
      <c r="AL194" s="23"/>
      <c r="AM194" s="23"/>
      <c r="AN194" s="23"/>
    </row>
    <row r="195" spans="1:40" s="24" customFormat="1" ht="22.5">
      <c r="A195" s="138" t="s">
        <v>1054</v>
      </c>
      <c r="B195" s="198" t="s">
        <v>2360</v>
      </c>
      <c r="C195" s="127" t="s">
        <v>2409</v>
      </c>
      <c r="D195" s="128" t="s">
        <v>2765</v>
      </c>
      <c r="E195" s="128" t="s">
        <v>2336</v>
      </c>
      <c r="F195" s="128" t="s">
        <v>2407</v>
      </c>
      <c r="G195" s="128" t="s">
        <v>2998</v>
      </c>
      <c r="H195" s="128" t="s">
        <v>1472</v>
      </c>
      <c r="I195" s="128" t="s">
        <v>2487</v>
      </c>
      <c r="J195" s="129" t="s">
        <v>2337</v>
      </c>
      <c r="K195" s="160">
        <v>0</v>
      </c>
      <c r="L195" s="160">
        <v>70000</v>
      </c>
      <c r="M195" s="159">
        <f t="shared" si="2"/>
        <v>-70000</v>
      </c>
      <c r="N195" s="22"/>
      <c r="O195" s="22"/>
      <c r="P195" s="22"/>
      <c r="Q195" s="22"/>
      <c r="R195" s="22"/>
      <c r="S195" s="22"/>
      <c r="T195" s="22"/>
      <c r="U195" s="22"/>
      <c r="V195" s="22"/>
      <c r="W195" s="22"/>
      <c r="X195" s="22"/>
      <c r="Y195" s="22"/>
      <c r="Z195" s="22"/>
      <c r="AA195" s="22"/>
      <c r="AB195" s="22"/>
      <c r="AC195" s="22"/>
      <c r="AD195" s="22"/>
      <c r="AE195" s="22"/>
      <c r="AF195" s="22"/>
      <c r="AG195" s="22"/>
      <c r="AH195" s="23"/>
      <c r="AI195" s="23"/>
      <c r="AJ195" s="23"/>
      <c r="AK195" s="23"/>
      <c r="AL195" s="23"/>
      <c r="AM195" s="23"/>
      <c r="AN195" s="23"/>
    </row>
    <row r="196" spans="1:40" s="24" customFormat="1" ht="22.5">
      <c r="A196" s="138" t="s">
        <v>1054</v>
      </c>
      <c r="B196" s="198" t="s">
        <v>2360</v>
      </c>
      <c r="C196" s="127" t="s">
        <v>2409</v>
      </c>
      <c r="D196" s="128" t="s">
        <v>2765</v>
      </c>
      <c r="E196" s="128" t="s">
        <v>2336</v>
      </c>
      <c r="F196" s="128" t="s">
        <v>2407</v>
      </c>
      <c r="G196" s="128" t="s">
        <v>2998</v>
      </c>
      <c r="H196" s="128" t="s">
        <v>1472</v>
      </c>
      <c r="I196" s="128" t="s">
        <v>2410</v>
      </c>
      <c r="J196" s="129" t="s">
        <v>2337</v>
      </c>
      <c r="K196" s="160">
        <v>0</v>
      </c>
      <c r="L196" s="160">
        <v>11400</v>
      </c>
      <c r="M196" s="159">
        <f t="shared" si="2"/>
        <v>-11400</v>
      </c>
      <c r="N196" s="22"/>
      <c r="O196" s="22"/>
      <c r="P196" s="22"/>
      <c r="Q196" s="22"/>
      <c r="R196" s="22"/>
      <c r="S196" s="22"/>
      <c r="T196" s="22"/>
      <c r="U196" s="22"/>
      <c r="V196" s="22"/>
      <c r="W196" s="22"/>
      <c r="X196" s="22"/>
      <c r="Y196" s="22"/>
      <c r="Z196" s="22"/>
      <c r="AA196" s="22"/>
      <c r="AB196" s="22"/>
      <c r="AC196" s="22"/>
      <c r="AD196" s="22"/>
      <c r="AE196" s="22"/>
      <c r="AF196" s="22"/>
      <c r="AG196" s="22"/>
      <c r="AH196" s="23"/>
      <c r="AI196" s="23"/>
      <c r="AJ196" s="23"/>
      <c r="AK196" s="23"/>
      <c r="AL196" s="23"/>
      <c r="AM196" s="23"/>
      <c r="AN196" s="23"/>
    </row>
    <row r="197" spans="1:40" s="13" customFormat="1" ht="22.5">
      <c r="A197" s="134" t="s">
        <v>1054</v>
      </c>
      <c r="B197" s="198" t="s">
        <v>2360</v>
      </c>
      <c r="C197" s="127" t="s">
        <v>2768</v>
      </c>
      <c r="D197" s="128" t="s">
        <v>2765</v>
      </c>
      <c r="E197" s="128" t="s">
        <v>2336</v>
      </c>
      <c r="F197" s="128" t="s">
        <v>2407</v>
      </c>
      <c r="G197" s="128" t="s">
        <v>2998</v>
      </c>
      <c r="H197" s="128" t="s">
        <v>1472</v>
      </c>
      <c r="I197" s="128" t="s">
        <v>2487</v>
      </c>
      <c r="J197" s="129" t="s">
        <v>2337</v>
      </c>
      <c r="K197" s="160">
        <v>0</v>
      </c>
      <c r="L197" s="160">
        <v>2000</v>
      </c>
      <c r="M197" s="159">
        <f t="shared" si="2"/>
        <v>-2000</v>
      </c>
      <c r="N197" s="11"/>
      <c r="O197" s="11"/>
      <c r="P197" s="11"/>
      <c r="Q197" s="11"/>
      <c r="R197" s="11"/>
      <c r="S197" s="11"/>
      <c r="T197" s="11"/>
      <c r="U197" s="11"/>
      <c r="V197" s="11"/>
      <c r="W197" s="11"/>
      <c r="X197" s="11"/>
      <c r="Y197" s="11"/>
      <c r="Z197" s="11"/>
      <c r="AA197" s="11"/>
      <c r="AB197" s="11"/>
      <c r="AC197" s="11"/>
      <c r="AD197" s="11"/>
      <c r="AE197" s="11"/>
      <c r="AF197" s="11"/>
      <c r="AG197" s="11"/>
      <c r="AH197" s="12"/>
      <c r="AI197" s="12"/>
      <c r="AJ197" s="12"/>
      <c r="AK197" s="12"/>
      <c r="AL197" s="12"/>
      <c r="AM197" s="12"/>
      <c r="AN197" s="12"/>
    </row>
    <row r="198" spans="1:40" s="13" customFormat="1" ht="22.5">
      <c r="A198" s="134" t="s">
        <v>1054</v>
      </c>
      <c r="B198" s="198" t="s">
        <v>2360</v>
      </c>
      <c r="C198" s="127" t="s">
        <v>2395</v>
      </c>
      <c r="D198" s="128" t="s">
        <v>2765</v>
      </c>
      <c r="E198" s="128" t="s">
        <v>2336</v>
      </c>
      <c r="F198" s="128" t="s">
        <v>2407</v>
      </c>
      <c r="G198" s="128" t="s">
        <v>2998</v>
      </c>
      <c r="H198" s="128" t="s">
        <v>1472</v>
      </c>
      <c r="I198" s="128" t="s">
        <v>2767</v>
      </c>
      <c r="J198" s="129" t="s">
        <v>2337</v>
      </c>
      <c r="K198" s="160">
        <v>700000</v>
      </c>
      <c r="L198" s="160">
        <f>L199</f>
        <v>716899.82</v>
      </c>
      <c r="M198" s="159">
        <f t="shared" si="2"/>
        <v>-16899.81999999995</v>
      </c>
      <c r="N198" s="11"/>
      <c r="O198" s="11"/>
      <c r="P198" s="11"/>
      <c r="Q198" s="11"/>
      <c r="R198" s="11"/>
      <c r="S198" s="11"/>
      <c r="T198" s="11"/>
      <c r="U198" s="11"/>
      <c r="V198" s="11"/>
      <c r="W198" s="11"/>
      <c r="X198" s="11"/>
      <c r="Y198" s="11"/>
      <c r="Z198" s="11"/>
      <c r="AA198" s="11"/>
      <c r="AB198" s="11"/>
      <c r="AC198" s="11"/>
      <c r="AD198" s="11"/>
      <c r="AE198" s="11"/>
      <c r="AF198" s="11"/>
      <c r="AG198" s="11"/>
      <c r="AH198" s="12"/>
      <c r="AI198" s="12"/>
      <c r="AJ198" s="12"/>
      <c r="AK198" s="12"/>
      <c r="AL198" s="12"/>
      <c r="AM198" s="12"/>
      <c r="AN198" s="12"/>
    </row>
    <row r="199" spans="1:40" s="13" customFormat="1" ht="22.5">
      <c r="A199" s="134" t="s">
        <v>1054</v>
      </c>
      <c r="B199" s="198" t="s">
        <v>2360</v>
      </c>
      <c r="C199" s="127" t="s">
        <v>2395</v>
      </c>
      <c r="D199" s="128" t="s">
        <v>2765</v>
      </c>
      <c r="E199" s="128" t="s">
        <v>2336</v>
      </c>
      <c r="F199" s="128" t="s">
        <v>2407</v>
      </c>
      <c r="G199" s="128" t="s">
        <v>2998</v>
      </c>
      <c r="H199" s="128" t="s">
        <v>1472</v>
      </c>
      <c r="I199" s="128" t="s">
        <v>2487</v>
      </c>
      <c r="J199" s="129" t="s">
        <v>2337</v>
      </c>
      <c r="K199" s="160">
        <v>0</v>
      </c>
      <c r="L199" s="160">
        <v>716899.82</v>
      </c>
      <c r="M199" s="159">
        <f t="shared" si="2"/>
        <v>-716899.82</v>
      </c>
      <c r="N199" s="11"/>
      <c r="O199" s="11"/>
      <c r="P199" s="11"/>
      <c r="Q199" s="11"/>
      <c r="R199" s="11"/>
      <c r="S199" s="11"/>
      <c r="T199" s="11"/>
      <c r="U199" s="11"/>
      <c r="V199" s="11"/>
      <c r="W199" s="11"/>
      <c r="X199" s="11"/>
      <c r="Y199" s="11"/>
      <c r="Z199" s="11"/>
      <c r="AA199" s="11"/>
      <c r="AB199" s="11"/>
      <c r="AC199" s="11"/>
      <c r="AD199" s="11"/>
      <c r="AE199" s="11"/>
      <c r="AF199" s="11"/>
      <c r="AG199" s="11"/>
      <c r="AH199" s="12"/>
      <c r="AI199" s="12"/>
      <c r="AJ199" s="12"/>
      <c r="AK199" s="12"/>
      <c r="AL199" s="12"/>
      <c r="AM199" s="12"/>
      <c r="AN199" s="12"/>
    </row>
    <row r="200" spans="1:40" s="13" customFormat="1" ht="22.5">
      <c r="A200" s="138" t="s">
        <v>2411</v>
      </c>
      <c r="B200" s="198" t="s">
        <v>2360</v>
      </c>
      <c r="C200" s="127" t="s">
        <v>2024</v>
      </c>
      <c r="D200" s="128" t="s">
        <v>2765</v>
      </c>
      <c r="E200" s="128" t="s">
        <v>2336</v>
      </c>
      <c r="F200" s="128" t="s">
        <v>2407</v>
      </c>
      <c r="G200" s="128" t="s">
        <v>2998</v>
      </c>
      <c r="H200" s="128" t="s">
        <v>1472</v>
      </c>
      <c r="I200" s="128" t="s">
        <v>2767</v>
      </c>
      <c r="J200" s="129" t="s">
        <v>2337</v>
      </c>
      <c r="K200" s="160">
        <v>28315</v>
      </c>
      <c r="L200" s="160">
        <f>L201</f>
        <v>47995.04</v>
      </c>
      <c r="M200" s="159">
        <f t="shared" si="2"/>
        <v>-19680.04</v>
      </c>
      <c r="N200" s="11"/>
      <c r="O200" s="11"/>
      <c r="P200" s="11"/>
      <c r="Q200" s="11"/>
      <c r="R200" s="11"/>
      <c r="S200" s="11"/>
      <c r="T200" s="11"/>
      <c r="U200" s="11"/>
      <c r="V200" s="11"/>
      <c r="W200" s="11"/>
      <c r="X200" s="11"/>
      <c r="Y200" s="11"/>
      <c r="Z200" s="11"/>
      <c r="AA200" s="11"/>
      <c r="AB200" s="11"/>
      <c r="AC200" s="11"/>
      <c r="AD200" s="11"/>
      <c r="AE200" s="11"/>
      <c r="AF200" s="11"/>
      <c r="AG200" s="11"/>
      <c r="AH200" s="12"/>
      <c r="AI200" s="12"/>
      <c r="AJ200" s="12"/>
      <c r="AK200" s="12"/>
      <c r="AL200" s="12"/>
      <c r="AM200" s="12"/>
      <c r="AN200" s="12"/>
    </row>
    <row r="201" spans="1:40" s="13" customFormat="1" ht="22.5">
      <c r="A201" s="138" t="s">
        <v>2411</v>
      </c>
      <c r="B201" s="198" t="s">
        <v>2360</v>
      </c>
      <c r="C201" s="127" t="s">
        <v>2024</v>
      </c>
      <c r="D201" s="128" t="s">
        <v>2765</v>
      </c>
      <c r="E201" s="128" t="s">
        <v>2336</v>
      </c>
      <c r="F201" s="128" t="s">
        <v>2407</v>
      </c>
      <c r="G201" s="128" t="s">
        <v>2998</v>
      </c>
      <c r="H201" s="128" t="s">
        <v>1472</v>
      </c>
      <c r="I201" s="128" t="s">
        <v>2487</v>
      </c>
      <c r="J201" s="129" t="s">
        <v>2337</v>
      </c>
      <c r="K201" s="160">
        <v>0</v>
      </c>
      <c r="L201" s="161">
        <v>47995.04</v>
      </c>
      <c r="M201" s="159">
        <f t="shared" si="2"/>
        <v>-47995.04</v>
      </c>
      <c r="N201" s="11"/>
      <c r="O201" s="11"/>
      <c r="P201" s="11"/>
      <c r="Q201" s="11"/>
      <c r="R201" s="11"/>
      <c r="S201" s="11"/>
      <c r="T201" s="11"/>
      <c r="U201" s="11"/>
      <c r="V201" s="11"/>
      <c r="W201" s="11"/>
      <c r="X201" s="11"/>
      <c r="Y201" s="11"/>
      <c r="Z201" s="11"/>
      <c r="AA201" s="11"/>
      <c r="AB201" s="11"/>
      <c r="AC201" s="11"/>
      <c r="AD201" s="11"/>
      <c r="AE201" s="11"/>
      <c r="AF201" s="11"/>
      <c r="AG201" s="11"/>
      <c r="AH201" s="12"/>
      <c r="AI201" s="12"/>
      <c r="AJ201" s="12"/>
      <c r="AK201" s="12"/>
      <c r="AL201" s="12"/>
      <c r="AM201" s="12"/>
      <c r="AN201" s="12"/>
    </row>
    <row r="202" spans="1:40" s="13" customFormat="1" ht="22.5">
      <c r="A202" s="138" t="s">
        <v>2411</v>
      </c>
      <c r="B202" s="198" t="s">
        <v>2360</v>
      </c>
      <c r="C202" s="127" t="s">
        <v>2995</v>
      </c>
      <c r="D202" s="128" t="s">
        <v>2765</v>
      </c>
      <c r="E202" s="128" t="s">
        <v>2336</v>
      </c>
      <c r="F202" s="128" t="s">
        <v>2407</v>
      </c>
      <c r="G202" s="128" t="s">
        <v>2998</v>
      </c>
      <c r="H202" s="128" t="s">
        <v>1472</v>
      </c>
      <c r="I202" s="128" t="s">
        <v>2192</v>
      </c>
      <c r="J202" s="129" t="s">
        <v>2337</v>
      </c>
      <c r="K202" s="160">
        <v>55000</v>
      </c>
      <c r="L202" s="161">
        <v>59903.02</v>
      </c>
      <c r="M202" s="159">
        <f t="shared" si="2"/>
        <v>-4903.019999999997</v>
      </c>
      <c r="N202" s="11"/>
      <c r="O202" s="11"/>
      <c r="P202" s="11"/>
      <c r="Q202" s="11"/>
      <c r="R202" s="11"/>
      <c r="S202" s="11"/>
      <c r="T202" s="11"/>
      <c r="U202" s="11"/>
      <c r="V202" s="11"/>
      <c r="W202" s="11"/>
      <c r="X202" s="11"/>
      <c r="Y202" s="11"/>
      <c r="Z202" s="11"/>
      <c r="AA202" s="11"/>
      <c r="AB202" s="11"/>
      <c r="AC202" s="11"/>
      <c r="AD202" s="11"/>
      <c r="AE202" s="11"/>
      <c r="AF202" s="11"/>
      <c r="AG202" s="11"/>
      <c r="AH202" s="12"/>
      <c r="AI202" s="12"/>
      <c r="AJ202" s="12"/>
      <c r="AK202" s="12"/>
      <c r="AL202" s="12"/>
      <c r="AM202" s="12"/>
      <c r="AN202" s="12"/>
    </row>
    <row r="203" spans="1:40" s="24" customFormat="1" ht="22.5">
      <c r="A203" s="138" t="s">
        <v>2412</v>
      </c>
      <c r="B203" s="198" t="s">
        <v>2360</v>
      </c>
      <c r="C203" s="127" t="s">
        <v>2995</v>
      </c>
      <c r="D203" s="128" t="s">
        <v>2765</v>
      </c>
      <c r="E203" s="128" t="s">
        <v>2336</v>
      </c>
      <c r="F203" s="128" t="s">
        <v>2407</v>
      </c>
      <c r="G203" s="128" t="s">
        <v>2998</v>
      </c>
      <c r="H203" s="128" t="s">
        <v>1472</v>
      </c>
      <c r="I203" s="128" t="s">
        <v>2194</v>
      </c>
      <c r="J203" s="129" t="s">
        <v>2337</v>
      </c>
      <c r="K203" s="160">
        <v>20000</v>
      </c>
      <c r="L203" s="161">
        <v>35800</v>
      </c>
      <c r="M203" s="159">
        <f t="shared" si="2"/>
        <v>-15800</v>
      </c>
      <c r="N203" s="22"/>
      <c r="O203" s="22"/>
      <c r="P203" s="22"/>
      <c r="Q203" s="22"/>
      <c r="R203" s="22"/>
      <c r="S203" s="22"/>
      <c r="T203" s="22"/>
      <c r="U203" s="22"/>
      <c r="V203" s="22"/>
      <c r="W203" s="22"/>
      <c r="X203" s="22"/>
      <c r="Y203" s="22"/>
      <c r="Z203" s="22"/>
      <c r="AA203" s="22"/>
      <c r="AB203" s="22"/>
      <c r="AC203" s="22"/>
      <c r="AD203" s="22"/>
      <c r="AE203" s="22"/>
      <c r="AF203" s="22"/>
      <c r="AG203" s="22"/>
      <c r="AH203" s="23"/>
      <c r="AI203" s="23"/>
      <c r="AJ203" s="23"/>
      <c r="AK203" s="23"/>
      <c r="AL203" s="23"/>
      <c r="AM203" s="23"/>
      <c r="AN203" s="23"/>
    </row>
    <row r="204" spans="1:40" s="13" customFormat="1" ht="22.5">
      <c r="A204" s="138" t="s">
        <v>1053</v>
      </c>
      <c r="B204" s="198" t="s">
        <v>2360</v>
      </c>
      <c r="C204" s="127" t="s">
        <v>2995</v>
      </c>
      <c r="D204" s="128" t="s">
        <v>2765</v>
      </c>
      <c r="E204" s="128" t="s">
        <v>2336</v>
      </c>
      <c r="F204" s="128" t="s">
        <v>2407</v>
      </c>
      <c r="G204" s="128" t="s">
        <v>2998</v>
      </c>
      <c r="H204" s="128" t="s">
        <v>1472</v>
      </c>
      <c r="I204" s="128" t="s">
        <v>3004</v>
      </c>
      <c r="J204" s="129" t="s">
        <v>2337</v>
      </c>
      <c r="K204" s="160">
        <v>100</v>
      </c>
      <c r="L204" s="160">
        <v>500</v>
      </c>
      <c r="M204" s="159">
        <f t="shared" si="2"/>
        <v>-400</v>
      </c>
      <c r="N204" s="11"/>
      <c r="O204" s="11"/>
      <c r="P204" s="11"/>
      <c r="Q204" s="11"/>
      <c r="R204" s="11"/>
      <c r="S204" s="11"/>
      <c r="T204" s="11"/>
      <c r="U204" s="11"/>
      <c r="V204" s="11"/>
      <c r="W204" s="11"/>
      <c r="X204" s="11"/>
      <c r="Y204" s="11"/>
      <c r="Z204" s="11"/>
      <c r="AA204" s="11"/>
      <c r="AB204" s="11"/>
      <c r="AC204" s="11"/>
      <c r="AD204" s="11"/>
      <c r="AE204" s="11"/>
      <c r="AF204" s="11"/>
      <c r="AG204" s="11"/>
      <c r="AH204" s="12"/>
      <c r="AI204" s="12"/>
      <c r="AJ204" s="12"/>
      <c r="AK204" s="12"/>
      <c r="AL204" s="12"/>
      <c r="AM204" s="12"/>
      <c r="AN204" s="12"/>
    </row>
    <row r="205" spans="1:40" s="13" customFormat="1" ht="22.5">
      <c r="A205" s="138" t="s">
        <v>1054</v>
      </c>
      <c r="B205" s="198" t="s">
        <v>2360</v>
      </c>
      <c r="C205" s="127" t="s">
        <v>2847</v>
      </c>
      <c r="D205" s="128" t="s">
        <v>2765</v>
      </c>
      <c r="E205" s="128" t="s">
        <v>2336</v>
      </c>
      <c r="F205" s="128" t="s">
        <v>2407</v>
      </c>
      <c r="G205" s="128" t="s">
        <v>2998</v>
      </c>
      <c r="H205" s="128" t="s">
        <v>1472</v>
      </c>
      <c r="I205" s="128" t="s">
        <v>2767</v>
      </c>
      <c r="J205" s="129" t="s">
        <v>2337</v>
      </c>
      <c r="K205" s="160">
        <v>851141.32</v>
      </c>
      <c r="L205" s="160">
        <v>2788799.12</v>
      </c>
      <c r="M205" s="159">
        <f t="shared" si="2"/>
        <v>-1937657.8000000003</v>
      </c>
      <c r="N205" s="11"/>
      <c r="O205" s="11"/>
      <c r="P205" s="11"/>
      <c r="Q205" s="11"/>
      <c r="R205" s="11"/>
      <c r="S205" s="11"/>
      <c r="T205" s="11"/>
      <c r="U205" s="11"/>
      <c r="V205" s="11"/>
      <c r="W205" s="11"/>
      <c r="X205" s="11"/>
      <c r="Y205" s="11"/>
      <c r="Z205" s="11"/>
      <c r="AA205" s="11"/>
      <c r="AB205" s="11"/>
      <c r="AC205" s="11"/>
      <c r="AD205" s="11"/>
      <c r="AE205" s="11"/>
      <c r="AF205" s="11"/>
      <c r="AG205" s="11"/>
      <c r="AH205" s="12"/>
      <c r="AI205" s="12"/>
      <c r="AJ205" s="12"/>
      <c r="AK205" s="12"/>
      <c r="AL205" s="12"/>
      <c r="AM205" s="12"/>
      <c r="AN205" s="12"/>
    </row>
    <row r="206" spans="1:40" s="24" customFormat="1" ht="22.5">
      <c r="A206" s="138" t="s">
        <v>1054</v>
      </c>
      <c r="B206" s="198" t="s">
        <v>2360</v>
      </c>
      <c r="C206" s="127" t="s">
        <v>2497</v>
      </c>
      <c r="D206" s="128" t="s">
        <v>2765</v>
      </c>
      <c r="E206" s="128" t="s">
        <v>2336</v>
      </c>
      <c r="F206" s="128" t="s">
        <v>2407</v>
      </c>
      <c r="G206" s="128" t="s">
        <v>2998</v>
      </c>
      <c r="H206" s="128" t="s">
        <v>1472</v>
      </c>
      <c r="I206" s="128" t="s">
        <v>2767</v>
      </c>
      <c r="J206" s="129" t="s">
        <v>2337</v>
      </c>
      <c r="K206" s="160">
        <v>0</v>
      </c>
      <c r="L206" s="160">
        <v>6482.22</v>
      </c>
      <c r="M206" s="159">
        <f t="shared" si="2"/>
        <v>-6482.22</v>
      </c>
      <c r="N206" s="22"/>
      <c r="O206" s="22"/>
      <c r="P206" s="22"/>
      <c r="Q206" s="22"/>
      <c r="R206" s="22"/>
      <c r="S206" s="22"/>
      <c r="T206" s="22"/>
      <c r="U206" s="22"/>
      <c r="V206" s="22"/>
      <c r="W206" s="22"/>
      <c r="X206" s="22"/>
      <c r="Y206" s="22"/>
      <c r="Z206" s="22"/>
      <c r="AA206" s="22"/>
      <c r="AB206" s="22"/>
      <c r="AC206" s="22"/>
      <c r="AD206" s="22"/>
      <c r="AE206" s="22"/>
      <c r="AF206" s="22"/>
      <c r="AG206" s="22"/>
      <c r="AH206" s="23"/>
      <c r="AI206" s="23"/>
      <c r="AJ206" s="23"/>
      <c r="AK206" s="23"/>
      <c r="AL206" s="23"/>
      <c r="AM206" s="23"/>
      <c r="AN206" s="23"/>
    </row>
    <row r="207" spans="1:40" s="13" customFormat="1" ht="22.5">
      <c r="A207" s="138" t="s">
        <v>1054</v>
      </c>
      <c r="B207" s="198" t="s">
        <v>2360</v>
      </c>
      <c r="C207" s="127" t="s">
        <v>3002</v>
      </c>
      <c r="D207" s="128" t="s">
        <v>2765</v>
      </c>
      <c r="E207" s="128" t="s">
        <v>2336</v>
      </c>
      <c r="F207" s="128" t="s">
        <v>2407</v>
      </c>
      <c r="G207" s="128" t="s">
        <v>2998</v>
      </c>
      <c r="H207" s="128" t="s">
        <v>1472</v>
      </c>
      <c r="I207" s="128" t="s">
        <v>2767</v>
      </c>
      <c r="J207" s="129" t="s">
        <v>2337</v>
      </c>
      <c r="K207" s="160">
        <v>0</v>
      </c>
      <c r="L207" s="160">
        <v>75126</v>
      </c>
      <c r="M207" s="159">
        <f t="shared" si="2"/>
        <v>-75126</v>
      </c>
      <c r="N207" s="11"/>
      <c r="O207" s="11"/>
      <c r="P207" s="11"/>
      <c r="Q207" s="11"/>
      <c r="R207" s="11"/>
      <c r="S207" s="11"/>
      <c r="T207" s="11"/>
      <c r="U207" s="11"/>
      <c r="V207" s="11"/>
      <c r="W207" s="11"/>
      <c r="X207" s="11"/>
      <c r="Y207" s="11"/>
      <c r="Z207" s="11"/>
      <c r="AA207" s="11"/>
      <c r="AB207" s="11"/>
      <c r="AC207" s="11"/>
      <c r="AD207" s="11"/>
      <c r="AE207" s="11"/>
      <c r="AF207" s="11"/>
      <c r="AG207" s="11"/>
      <c r="AH207" s="12"/>
      <c r="AI207" s="12"/>
      <c r="AJ207" s="12"/>
      <c r="AK207" s="12"/>
      <c r="AL207" s="12"/>
      <c r="AM207" s="12"/>
      <c r="AN207" s="12"/>
    </row>
    <row r="208" spans="1:40" s="13" customFormat="1" ht="22.5">
      <c r="A208" s="138" t="s">
        <v>1054</v>
      </c>
      <c r="B208" s="198" t="s">
        <v>2360</v>
      </c>
      <c r="C208" s="127" t="s">
        <v>2493</v>
      </c>
      <c r="D208" s="128" t="s">
        <v>2765</v>
      </c>
      <c r="E208" s="128" t="s">
        <v>2336</v>
      </c>
      <c r="F208" s="128" t="s">
        <v>2407</v>
      </c>
      <c r="G208" s="128" t="s">
        <v>2998</v>
      </c>
      <c r="H208" s="128" t="s">
        <v>1472</v>
      </c>
      <c r="I208" s="128" t="s">
        <v>2767</v>
      </c>
      <c r="J208" s="129" t="s">
        <v>2337</v>
      </c>
      <c r="K208" s="160">
        <v>250000</v>
      </c>
      <c r="L208" s="160">
        <v>270898.58</v>
      </c>
      <c r="M208" s="159">
        <f>K208-L208</f>
        <v>-20898.580000000016</v>
      </c>
      <c r="N208" s="11"/>
      <c r="O208" s="11"/>
      <c r="P208" s="11"/>
      <c r="Q208" s="11"/>
      <c r="R208" s="11"/>
      <c r="S208" s="11"/>
      <c r="T208" s="11"/>
      <c r="U208" s="11"/>
      <c r="V208" s="11"/>
      <c r="W208" s="11"/>
      <c r="X208" s="11"/>
      <c r="Y208" s="11"/>
      <c r="Z208" s="11"/>
      <c r="AA208" s="11"/>
      <c r="AB208" s="11"/>
      <c r="AC208" s="11"/>
      <c r="AD208" s="11"/>
      <c r="AE208" s="11"/>
      <c r="AF208" s="11"/>
      <c r="AG208" s="11"/>
      <c r="AH208" s="12"/>
      <c r="AI208" s="12"/>
      <c r="AJ208" s="12"/>
      <c r="AK208" s="12"/>
      <c r="AL208" s="12"/>
      <c r="AM208" s="12"/>
      <c r="AN208" s="12"/>
    </row>
    <row r="209" spans="1:40" s="13" customFormat="1" ht="22.5">
      <c r="A209" s="138" t="s">
        <v>1054</v>
      </c>
      <c r="B209" s="198" t="s">
        <v>2360</v>
      </c>
      <c r="C209" s="127" t="s">
        <v>2498</v>
      </c>
      <c r="D209" s="128" t="s">
        <v>2765</v>
      </c>
      <c r="E209" s="128" t="s">
        <v>2336</v>
      </c>
      <c r="F209" s="128" t="s">
        <v>2407</v>
      </c>
      <c r="G209" s="128" t="s">
        <v>2998</v>
      </c>
      <c r="H209" s="128" t="s">
        <v>1472</v>
      </c>
      <c r="I209" s="128" t="s">
        <v>2767</v>
      </c>
      <c r="J209" s="129" t="s">
        <v>2337</v>
      </c>
      <c r="K209" s="160">
        <v>32640</v>
      </c>
      <c r="L209" s="160">
        <v>32019.06</v>
      </c>
      <c r="M209" s="159">
        <f t="shared" si="2"/>
        <v>620.9399999999987</v>
      </c>
      <c r="N209" s="11"/>
      <c r="O209" s="11"/>
      <c r="P209" s="11"/>
      <c r="Q209" s="11"/>
      <c r="R209" s="11"/>
      <c r="S209" s="11"/>
      <c r="T209" s="11"/>
      <c r="U209" s="11"/>
      <c r="V209" s="11"/>
      <c r="W209" s="11"/>
      <c r="X209" s="11"/>
      <c r="Y209" s="11"/>
      <c r="Z209" s="11"/>
      <c r="AA209" s="11"/>
      <c r="AB209" s="11"/>
      <c r="AC209" s="11"/>
      <c r="AD209" s="11"/>
      <c r="AE209" s="11"/>
      <c r="AF209" s="11"/>
      <c r="AG209" s="11"/>
      <c r="AH209" s="12"/>
      <c r="AI209" s="12"/>
      <c r="AJ209" s="12"/>
      <c r="AK209" s="12"/>
      <c r="AL209" s="12"/>
      <c r="AM209" s="12"/>
      <c r="AN209" s="12"/>
    </row>
    <row r="210" spans="1:40" s="13" customFormat="1" ht="22.5">
      <c r="A210" s="138" t="s">
        <v>1054</v>
      </c>
      <c r="B210" s="198" t="s">
        <v>2360</v>
      </c>
      <c r="C210" s="127" t="s">
        <v>1351</v>
      </c>
      <c r="D210" s="128" t="s">
        <v>2765</v>
      </c>
      <c r="E210" s="128" t="s">
        <v>2336</v>
      </c>
      <c r="F210" s="128" t="s">
        <v>2407</v>
      </c>
      <c r="G210" s="128" t="s">
        <v>2998</v>
      </c>
      <c r="H210" s="128" t="s">
        <v>1472</v>
      </c>
      <c r="I210" s="128" t="s">
        <v>2767</v>
      </c>
      <c r="J210" s="129" t="s">
        <v>2337</v>
      </c>
      <c r="K210" s="160">
        <v>32744.06</v>
      </c>
      <c r="L210" s="160">
        <v>4282.07</v>
      </c>
      <c r="M210" s="159">
        <f t="shared" si="2"/>
        <v>28461.99</v>
      </c>
      <c r="N210" s="11"/>
      <c r="O210" s="11"/>
      <c r="P210" s="11"/>
      <c r="Q210" s="11"/>
      <c r="R210" s="11"/>
      <c r="S210" s="11"/>
      <c r="T210" s="11"/>
      <c r="U210" s="11"/>
      <c r="V210" s="11"/>
      <c r="W210" s="11"/>
      <c r="X210" s="11"/>
      <c r="Y210" s="11"/>
      <c r="Z210" s="11"/>
      <c r="AA210" s="11"/>
      <c r="AB210" s="11"/>
      <c r="AC210" s="11"/>
      <c r="AD210" s="11"/>
      <c r="AE210" s="11"/>
      <c r="AF210" s="11"/>
      <c r="AG210" s="11"/>
      <c r="AH210" s="12"/>
      <c r="AI210" s="12"/>
      <c r="AJ210" s="12"/>
      <c r="AK210" s="12"/>
      <c r="AL210" s="12"/>
      <c r="AM210" s="12"/>
      <c r="AN210" s="12"/>
    </row>
    <row r="211" spans="1:40" s="13" customFormat="1" ht="15">
      <c r="A211" s="94" t="s">
        <v>1055</v>
      </c>
      <c r="B211" s="197" t="s">
        <v>2360</v>
      </c>
      <c r="C211" s="37" t="s">
        <v>2764</v>
      </c>
      <c r="D211" s="38" t="s">
        <v>2765</v>
      </c>
      <c r="E211" s="38" t="s">
        <v>2413</v>
      </c>
      <c r="F211" s="38" t="s">
        <v>2766</v>
      </c>
      <c r="G211" s="38" t="s">
        <v>2764</v>
      </c>
      <c r="H211" s="38" t="s">
        <v>2766</v>
      </c>
      <c r="I211" s="38" t="s">
        <v>2767</v>
      </c>
      <c r="J211" s="39" t="s">
        <v>2764</v>
      </c>
      <c r="K211" s="162">
        <v>0</v>
      </c>
      <c r="L211" s="162">
        <f>L213</f>
        <v>175961.15</v>
      </c>
      <c r="M211" s="159">
        <f t="shared" si="2"/>
        <v>-175961.15</v>
      </c>
      <c r="N211" s="11"/>
      <c r="O211" s="11"/>
      <c r="P211" s="11"/>
      <c r="Q211" s="11"/>
      <c r="R211" s="11"/>
      <c r="S211" s="11"/>
      <c r="T211" s="11"/>
      <c r="U211" s="11"/>
      <c r="V211" s="11"/>
      <c r="W211" s="11"/>
      <c r="X211" s="11"/>
      <c r="Y211" s="11"/>
      <c r="Z211" s="11"/>
      <c r="AA211" s="11"/>
      <c r="AB211" s="11"/>
      <c r="AC211" s="11"/>
      <c r="AD211" s="11"/>
      <c r="AE211" s="11"/>
      <c r="AF211" s="11"/>
      <c r="AG211" s="11"/>
      <c r="AH211" s="12"/>
      <c r="AI211" s="12"/>
      <c r="AJ211" s="12"/>
      <c r="AK211" s="12"/>
      <c r="AL211" s="12"/>
      <c r="AM211" s="12"/>
      <c r="AN211" s="12"/>
    </row>
    <row r="212" spans="1:40" s="13" customFormat="1" ht="15">
      <c r="A212" s="215" t="s">
        <v>2510</v>
      </c>
      <c r="B212" s="198" t="s">
        <v>2360</v>
      </c>
      <c r="C212" s="127" t="s">
        <v>2764</v>
      </c>
      <c r="D212" s="128" t="s">
        <v>2765</v>
      </c>
      <c r="E212" s="128" t="s">
        <v>2413</v>
      </c>
      <c r="F212" s="128" t="s">
        <v>2769</v>
      </c>
      <c r="G212" s="128" t="s">
        <v>2764</v>
      </c>
      <c r="H212" s="128" t="s">
        <v>2766</v>
      </c>
      <c r="I212" s="128" t="s">
        <v>2767</v>
      </c>
      <c r="J212" s="129" t="s">
        <v>2414</v>
      </c>
      <c r="K212" s="160">
        <v>0</v>
      </c>
      <c r="L212" s="160">
        <f>L213</f>
        <v>175961.15</v>
      </c>
      <c r="M212" s="246">
        <f t="shared" si="2"/>
        <v>-175961.15</v>
      </c>
      <c r="N212" s="11"/>
      <c r="O212" s="11"/>
      <c r="P212" s="11"/>
      <c r="Q212" s="11"/>
      <c r="R212" s="11"/>
      <c r="S212" s="11"/>
      <c r="T212" s="11"/>
      <c r="U212" s="11"/>
      <c r="V212" s="11"/>
      <c r="W212" s="11"/>
      <c r="X212" s="11"/>
      <c r="Y212" s="11"/>
      <c r="Z212" s="11"/>
      <c r="AA212" s="11"/>
      <c r="AB212" s="11"/>
      <c r="AC212" s="11"/>
      <c r="AD212" s="11"/>
      <c r="AE212" s="11"/>
      <c r="AF212" s="11"/>
      <c r="AG212" s="11"/>
      <c r="AH212" s="12"/>
      <c r="AI212" s="12"/>
      <c r="AJ212" s="12"/>
      <c r="AK212" s="12"/>
      <c r="AL212" s="12"/>
      <c r="AM212" s="12"/>
      <c r="AN212" s="12"/>
    </row>
    <row r="213" spans="1:40" s="13" customFormat="1" ht="15">
      <c r="A213" s="139" t="s">
        <v>1056</v>
      </c>
      <c r="B213" s="198" t="s">
        <v>2360</v>
      </c>
      <c r="C213" s="127" t="s">
        <v>2764</v>
      </c>
      <c r="D213" s="128" t="s">
        <v>2765</v>
      </c>
      <c r="E213" s="128" t="s">
        <v>2413</v>
      </c>
      <c r="F213" s="128" t="s">
        <v>2769</v>
      </c>
      <c r="G213" s="128" t="s">
        <v>2764</v>
      </c>
      <c r="H213" s="128" t="s">
        <v>1472</v>
      </c>
      <c r="I213" s="128" t="s">
        <v>2767</v>
      </c>
      <c r="J213" s="129" t="s">
        <v>2414</v>
      </c>
      <c r="K213" s="160">
        <v>0</v>
      </c>
      <c r="L213" s="160">
        <f>SUM(L214:L216)</f>
        <v>175961.15</v>
      </c>
      <c r="M213" s="159">
        <f t="shared" si="2"/>
        <v>-175961.15</v>
      </c>
      <c r="N213" s="11"/>
      <c r="O213" s="11"/>
      <c r="P213" s="11"/>
      <c r="Q213" s="11"/>
      <c r="R213" s="11"/>
      <c r="S213" s="11"/>
      <c r="T213" s="11"/>
      <c r="U213" s="11"/>
      <c r="V213" s="11"/>
      <c r="W213" s="11"/>
      <c r="X213" s="11"/>
      <c r="Y213" s="11"/>
      <c r="Z213" s="11"/>
      <c r="AA213" s="11"/>
      <c r="AB213" s="11"/>
      <c r="AC213" s="11"/>
      <c r="AD213" s="11"/>
      <c r="AE213" s="11"/>
      <c r="AF213" s="11"/>
      <c r="AG213" s="11"/>
      <c r="AH213" s="12"/>
      <c r="AI213" s="12"/>
      <c r="AJ213" s="12"/>
      <c r="AK213" s="12"/>
      <c r="AL213" s="12"/>
      <c r="AM213" s="12"/>
      <c r="AN213" s="12"/>
    </row>
    <row r="214" spans="1:40" s="13" customFormat="1" ht="15">
      <c r="A214" s="139" t="s">
        <v>1056</v>
      </c>
      <c r="B214" s="198" t="s">
        <v>2360</v>
      </c>
      <c r="C214" s="127" t="s">
        <v>2496</v>
      </c>
      <c r="D214" s="128" t="s">
        <v>2765</v>
      </c>
      <c r="E214" s="128" t="s">
        <v>2413</v>
      </c>
      <c r="F214" s="128" t="s">
        <v>2769</v>
      </c>
      <c r="G214" s="128" t="s">
        <v>2998</v>
      </c>
      <c r="H214" s="128" t="s">
        <v>1472</v>
      </c>
      <c r="I214" s="128" t="s">
        <v>2767</v>
      </c>
      <c r="J214" s="129" t="s">
        <v>2414</v>
      </c>
      <c r="K214" s="160">
        <v>0</v>
      </c>
      <c r="L214" s="160">
        <v>-42438.85</v>
      </c>
      <c r="M214" s="159">
        <f aca="true" t="shared" si="3" ref="M214:M274">K214-L214</f>
        <v>42438.85</v>
      </c>
      <c r="N214" s="11"/>
      <c r="O214" s="11"/>
      <c r="P214" s="11"/>
      <c r="Q214" s="11"/>
      <c r="R214" s="11"/>
      <c r="S214" s="11"/>
      <c r="T214" s="11"/>
      <c r="U214" s="11"/>
      <c r="V214" s="11"/>
      <c r="W214" s="11"/>
      <c r="X214" s="11"/>
      <c r="Y214" s="11"/>
      <c r="Z214" s="11"/>
      <c r="AA214" s="11"/>
      <c r="AB214" s="11"/>
      <c r="AC214" s="11"/>
      <c r="AD214" s="11"/>
      <c r="AE214" s="11"/>
      <c r="AF214" s="11"/>
      <c r="AG214" s="11"/>
      <c r="AH214" s="12"/>
      <c r="AI214" s="12"/>
      <c r="AJ214" s="12"/>
      <c r="AK214" s="12"/>
      <c r="AL214" s="12"/>
      <c r="AM214" s="12"/>
      <c r="AN214" s="12"/>
    </row>
    <row r="215" spans="1:40" s="13" customFormat="1" ht="15">
      <c r="A215" s="139" t="s">
        <v>1056</v>
      </c>
      <c r="B215" s="198" t="s">
        <v>2360</v>
      </c>
      <c r="C215" s="127" t="s">
        <v>3002</v>
      </c>
      <c r="D215" s="128" t="s">
        <v>2765</v>
      </c>
      <c r="E215" s="128" t="s">
        <v>2413</v>
      </c>
      <c r="F215" s="128" t="s">
        <v>2769</v>
      </c>
      <c r="G215" s="128" t="s">
        <v>2998</v>
      </c>
      <c r="H215" s="128" t="s">
        <v>1472</v>
      </c>
      <c r="I215" s="128" t="s">
        <v>2767</v>
      </c>
      <c r="J215" s="129" t="s">
        <v>2414</v>
      </c>
      <c r="K215" s="160">
        <v>0</v>
      </c>
      <c r="L215" s="160">
        <v>5400</v>
      </c>
      <c r="M215" s="159">
        <f>K215-L215</f>
        <v>-5400</v>
      </c>
      <c r="N215" s="11"/>
      <c r="O215" s="11"/>
      <c r="P215" s="11"/>
      <c r="Q215" s="11"/>
      <c r="R215" s="11"/>
      <c r="S215" s="11"/>
      <c r="T215" s="11"/>
      <c r="U215" s="11"/>
      <c r="V215" s="11"/>
      <c r="W215" s="11"/>
      <c r="X215" s="11"/>
      <c r="Y215" s="11"/>
      <c r="Z215" s="11"/>
      <c r="AA215" s="11"/>
      <c r="AB215" s="11"/>
      <c r="AC215" s="11"/>
      <c r="AD215" s="11"/>
      <c r="AE215" s="11"/>
      <c r="AF215" s="11"/>
      <c r="AG215" s="11"/>
      <c r="AH215" s="12"/>
      <c r="AI215" s="12"/>
      <c r="AJ215" s="12"/>
      <c r="AK215" s="12"/>
      <c r="AL215" s="12"/>
      <c r="AM215" s="12"/>
      <c r="AN215" s="12"/>
    </row>
    <row r="216" spans="1:40" s="13" customFormat="1" ht="15">
      <c r="A216" s="139" t="s">
        <v>1056</v>
      </c>
      <c r="B216" s="198" t="s">
        <v>2360</v>
      </c>
      <c r="C216" s="127" t="s">
        <v>1351</v>
      </c>
      <c r="D216" s="128" t="s">
        <v>2765</v>
      </c>
      <c r="E216" s="128" t="s">
        <v>2413</v>
      </c>
      <c r="F216" s="128" t="s">
        <v>2769</v>
      </c>
      <c r="G216" s="128" t="s">
        <v>2998</v>
      </c>
      <c r="H216" s="128" t="s">
        <v>1472</v>
      </c>
      <c r="I216" s="128" t="s">
        <v>2767</v>
      </c>
      <c r="J216" s="129" t="s">
        <v>2414</v>
      </c>
      <c r="K216" s="160">
        <v>0</v>
      </c>
      <c r="L216" s="160">
        <v>213000</v>
      </c>
      <c r="M216" s="159">
        <f t="shared" si="3"/>
        <v>-213000</v>
      </c>
      <c r="N216" s="11"/>
      <c r="O216" s="11"/>
      <c r="P216" s="11"/>
      <c r="Q216" s="11"/>
      <c r="R216" s="11"/>
      <c r="S216" s="11"/>
      <c r="T216" s="11"/>
      <c r="U216" s="11"/>
      <c r="V216" s="11"/>
      <c r="W216" s="11"/>
      <c r="X216" s="11"/>
      <c r="Y216" s="11"/>
      <c r="Z216" s="11"/>
      <c r="AA216" s="11"/>
      <c r="AB216" s="11"/>
      <c r="AC216" s="11"/>
      <c r="AD216" s="11"/>
      <c r="AE216" s="11"/>
      <c r="AF216" s="11"/>
      <c r="AG216" s="11"/>
      <c r="AH216" s="12"/>
      <c r="AI216" s="12"/>
      <c r="AJ216" s="12"/>
      <c r="AK216" s="12"/>
      <c r="AL216" s="12"/>
      <c r="AM216" s="12"/>
      <c r="AN216" s="12"/>
    </row>
    <row r="217" spans="1:40" s="24" customFormat="1" ht="15.75">
      <c r="A217" s="36" t="s">
        <v>2511</v>
      </c>
      <c r="B217" s="197" t="s">
        <v>2360</v>
      </c>
      <c r="C217" s="37" t="s">
        <v>2764</v>
      </c>
      <c r="D217" s="38" t="s">
        <v>2415</v>
      </c>
      <c r="E217" s="38" t="s">
        <v>2766</v>
      </c>
      <c r="F217" s="38" t="s">
        <v>2766</v>
      </c>
      <c r="G217" s="38" t="s">
        <v>2764</v>
      </c>
      <c r="H217" s="38" t="s">
        <v>2766</v>
      </c>
      <c r="I217" s="38" t="s">
        <v>2767</v>
      </c>
      <c r="J217" s="39" t="s">
        <v>2764</v>
      </c>
      <c r="K217" s="244">
        <f>K218+K381+K394+K377</f>
        <v>5309815361.63</v>
      </c>
      <c r="L217" s="244">
        <f>L218+L381+L394+L377</f>
        <v>5208598698.84</v>
      </c>
      <c r="M217" s="159">
        <f t="shared" si="3"/>
        <v>101216662.78999996</v>
      </c>
      <c r="N217" s="22"/>
      <c r="O217" s="22"/>
      <c r="P217" s="22"/>
      <c r="Q217" s="22"/>
      <c r="R217" s="22"/>
      <c r="S217" s="22"/>
      <c r="T217" s="22"/>
      <c r="U217" s="22"/>
      <c r="V217" s="22"/>
      <c r="W217" s="22"/>
      <c r="X217" s="22"/>
      <c r="Y217" s="22"/>
      <c r="Z217" s="22"/>
      <c r="AA217" s="22"/>
      <c r="AB217" s="22"/>
      <c r="AC217" s="22"/>
      <c r="AD217" s="22"/>
      <c r="AE217" s="22"/>
      <c r="AF217" s="22"/>
      <c r="AG217" s="22"/>
      <c r="AH217" s="23"/>
      <c r="AI217" s="23"/>
      <c r="AJ217" s="23"/>
      <c r="AK217" s="23"/>
      <c r="AL217" s="23"/>
      <c r="AM217" s="23"/>
      <c r="AN217" s="23"/>
    </row>
    <row r="218" spans="1:40" s="24" customFormat="1" ht="22.5">
      <c r="A218" s="36" t="s">
        <v>1057</v>
      </c>
      <c r="B218" s="197" t="s">
        <v>2360</v>
      </c>
      <c r="C218" s="37" t="s">
        <v>2764</v>
      </c>
      <c r="D218" s="38" t="s">
        <v>2415</v>
      </c>
      <c r="E218" s="38" t="s">
        <v>2772</v>
      </c>
      <c r="F218" s="38" t="s">
        <v>2766</v>
      </c>
      <c r="G218" s="38" t="s">
        <v>2764</v>
      </c>
      <c r="H218" s="38" t="s">
        <v>2766</v>
      </c>
      <c r="I218" s="38" t="s">
        <v>2767</v>
      </c>
      <c r="J218" s="39" t="s">
        <v>2764</v>
      </c>
      <c r="K218" s="162">
        <f>K219+K225+K263+K365</f>
        <v>5272381019.63</v>
      </c>
      <c r="L218" s="162">
        <f>L219+L225+L263+L365</f>
        <v>5165729770.45</v>
      </c>
      <c r="M218" s="246">
        <f t="shared" si="3"/>
        <v>106651249.1800003</v>
      </c>
      <c r="N218" s="22"/>
      <c r="O218" s="22"/>
      <c r="P218" s="22"/>
      <c r="Q218" s="22"/>
      <c r="R218" s="22"/>
      <c r="S218" s="22"/>
      <c r="T218" s="22"/>
      <c r="U218" s="22"/>
      <c r="V218" s="22"/>
      <c r="W218" s="22"/>
      <c r="X218" s="22"/>
      <c r="Y218" s="22"/>
      <c r="Z218" s="22"/>
      <c r="AA218" s="22"/>
      <c r="AB218" s="22"/>
      <c r="AC218" s="22"/>
      <c r="AD218" s="22"/>
      <c r="AE218" s="22"/>
      <c r="AF218" s="22"/>
      <c r="AG218" s="22"/>
      <c r="AH218" s="23"/>
      <c r="AI218" s="23"/>
      <c r="AJ218" s="23"/>
      <c r="AK218" s="23"/>
      <c r="AL218" s="23"/>
      <c r="AM218" s="23"/>
      <c r="AN218" s="23"/>
    </row>
    <row r="219" spans="1:40" s="24" customFormat="1" ht="22.5">
      <c r="A219" s="36" t="s">
        <v>1058</v>
      </c>
      <c r="B219" s="197" t="s">
        <v>2360</v>
      </c>
      <c r="C219" s="37" t="s">
        <v>2764</v>
      </c>
      <c r="D219" s="38" t="s">
        <v>2415</v>
      </c>
      <c r="E219" s="38" t="s">
        <v>2772</v>
      </c>
      <c r="F219" s="38" t="s">
        <v>2769</v>
      </c>
      <c r="G219" s="38" t="s">
        <v>2764</v>
      </c>
      <c r="H219" s="38" t="s">
        <v>2766</v>
      </c>
      <c r="I219" s="38" t="s">
        <v>2767</v>
      </c>
      <c r="J219" s="39" t="s">
        <v>2416</v>
      </c>
      <c r="K219" s="162">
        <f>K220+K223</f>
        <v>1520357300</v>
      </c>
      <c r="L219" s="162">
        <f>L220+L223</f>
        <v>1520357300</v>
      </c>
      <c r="M219" s="159">
        <f t="shared" si="3"/>
        <v>0</v>
      </c>
      <c r="N219" s="22"/>
      <c r="O219" s="22"/>
      <c r="P219" s="22"/>
      <c r="Q219" s="22"/>
      <c r="R219" s="22"/>
      <c r="S219" s="22"/>
      <c r="T219" s="22"/>
      <c r="U219" s="22"/>
      <c r="V219" s="22"/>
      <c r="W219" s="22"/>
      <c r="X219" s="22"/>
      <c r="Y219" s="22"/>
      <c r="Z219" s="22"/>
      <c r="AA219" s="22"/>
      <c r="AB219" s="22"/>
      <c r="AC219" s="22"/>
      <c r="AD219" s="22"/>
      <c r="AE219" s="22"/>
      <c r="AF219" s="22"/>
      <c r="AG219" s="22"/>
      <c r="AH219" s="23"/>
      <c r="AI219" s="23"/>
      <c r="AJ219" s="23"/>
      <c r="AK219" s="23"/>
      <c r="AL219" s="23"/>
      <c r="AM219" s="23"/>
      <c r="AN219" s="23"/>
    </row>
    <row r="220" spans="1:40" s="24" customFormat="1" ht="15.75">
      <c r="A220" s="126" t="s">
        <v>1059</v>
      </c>
      <c r="B220" s="198" t="s">
        <v>2360</v>
      </c>
      <c r="C220" s="127" t="s">
        <v>2764</v>
      </c>
      <c r="D220" s="128" t="s">
        <v>2415</v>
      </c>
      <c r="E220" s="128" t="s">
        <v>2772</v>
      </c>
      <c r="F220" s="128" t="s">
        <v>2769</v>
      </c>
      <c r="G220" s="128" t="s">
        <v>2417</v>
      </c>
      <c r="H220" s="128" t="s">
        <v>2766</v>
      </c>
      <c r="I220" s="128" t="s">
        <v>2767</v>
      </c>
      <c r="J220" s="129" t="s">
        <v>2416</v>
      </c>
      <c r="K220" s="160">
        <f>K221</f>
        <v>1244859600</v>
      </c>
      <c r="L220" s="160">
        <f>L221</f>
        <v>1244859600</v>
      </c>
      <c r="M220" s="159">
        <f t="shared" si="3"/>
        <v>0</v>
      </c>
      <c r="N220" s="22"/>
      <c r="O220" s="22"/>
      <c r="P220" s="22"/>
      <c r="Q220" s="22"/>
      <c r="R220" s="22"/>
      <c r="S220" s="22"/>
      <c r="T220" s="22"/>
      <c r="U220" s="22"/>
      <c r="V220" s="22"/>
      <c r="W220" s="22"/>
      <c r="X220" s="22"/>
      <c r="Y220" s="22"/>
      <c r="Z220" s="22"/>
      <c r="AA220" s="22"/>
      <c r="AB220" s="22"/>
      <c r="AC220" s="22"/>
      <c r="AD220" s="22"/>
      <c r="AE220" s="22"/>
      <c r="AF220" s="22"/>
      <c r="AG220" s="22"/>
      <c r="AH220" s="23"/>
      <c r="AI220" s="23"/>
      <c r="AJ220" s="23"/>
      <c r="AK220" s="23"/>
      <c r="AL220" s="23"/>
      <c r="AM220" s="23"/>
      <c r="AN220" s="23"/>
    </row>
    <row r="221" spans="1:40" s="24" customFormat="1" ht="22.5">
      <c r="A221" s="139" t="s">
        <v>1060</v>
      </c>
      <c r="B221" s="198" t="s">
        <v>2360</v>
      </c>
      <c r="C221" s="127" t="s">
        <v>2764</v>
      </c>
      <c r="D221" s="128" t="s">
        <v>2415</v>
      </c>
      <c r="E221" s="128" t="s">
        <v>2772</v>
      </c>
      <c r="F221" s="128" t="s">
        <v>2769</v>
      </c>
      <c r="G221" s="128" t="s">
        <v>2417</v>
      </c>
      <c r="H221" s="128" t="s">
        <v>1472</v>
      </c>
      <c r="I221" s="128" t="s">
        <v>2767</v>
      </c>
      <c r="J221" s="129" t="s">
        <v>2416</v>
      </c>
      <c r="K221" s="160">
        <f>K222</f>
        <v>1244859600</v>
      </c>
      <c r="L221" s="160">
        <f>L222</f>
        <v>1244859600</v>
      </c>
      <c r="M221" s="159">
        <f t="shared" si="3"/>
        <v>0</v>
      </c>
      <c r="N221" s="22"/>
      <c r="O221" s="22"/>
      <c r="P221" s="22"/>
      <c r="Q221" s="22"/>
      <c r="R221" s="22"/>
      <c r="S221" s="22"/>
      <c r="T221" s="22"/>
      <c r="U221" s="22"/>
      <c r="V221" s="22"/>
      <c r="W221" s="22"/>
      <c r="X221" s="22"/>
      <c r="Y221" s="22"/>
      <c r="Z221" s="22"/>
      <c r="AA221" s="22"/>
      <c r="AB221" s="22"/>
      <c r="AC221" s="22"/>
      <c r="AD221" s="22"/>
      <c r="AE221" s="22"/>
      <c r="AF221" s="22"/>
      <c r="AG221" s="22"/>
      <c r="AH221" s="23"/>
      <c r="AI221" s="23"/>
      <c r="AJ221" s="23"/>
      <c r="AK221" s="23"/>
      <c r="AL221" s="23"/>
      <c r="AM221" s="23"/>
      <c r="AN221" s="23"/>
    </row>
    <row r="222" spans="1:40" s="24" customFormat="1" ht="22.5">
      <c r="A222" s="139" t="s">
        <v>1033</v>
      </c>
      <c r="B222" s="198" t="s">
        <v>2360</v>
      </c>
      <c r="C222" s="127" t="s">
        <v>1351</v>
      </c>
      <c r="D222" s="128" t="s">
        <v>2415</v>
      </c>
      <c r="E222" s="128" t="s">
        <v>2772</v>
      </c>
      <c r="F222" s="128" t="s">
        <v>2769</v>
      </c>
      <c r="G222" s="128" t="s">
        <v>2417</v>
      </c>
      <c r="H222" s="128" t="s">
        <v>1472</v>
      </c>
      <c r="I222" s="128" t="s">
        <v>2480</v>
      </c>
      <c r="J222" s="129" t="s">
        <v>2416</v>
      </c>
      <c r="K222" s="160">
        <v>1244859600</v>
      </c>
      <c r="L222" s="160">
        <v>1244859600</v>
      </c>
      <c r="M222" s="246">
        <f t="shared" si="3"/>
        <v>0</v>
      </c>
      <c r="N222" s="22"/>
      <c r="O222" s="22"/>
      <c r="P222" s="22"/>
      <c r="Q222" s="22"/>
      <c r="R222" s="22"/>
      <c r="S222" s="22"/>
      <c r="T222" s="22"/>
      <c r="U222" s="22"/>
      <c r="V222" s="22"/>
      <c r="W222" s="22"/>
      <c r="X222" s="22"/>
      <c r="Y222" s="22"/>
      <c r="Z222" s="22"/>
      <c r="AA222" s="22"/>
      <c r="AB222" s="22"/>
      <c r="AC222" s="22"/>
      <c r="AD222" s="22"/>
      <c r="AE222" s="22"/>
      <c r="AF222" s="22"/>
      <c r="AG222" s="22"/>
      <c r="AH222" s="23"/>
      <c r="AI222" s="23"/>
      <c r="AJ222" s="23"/>
      <c r="AK222" s="23"/>
      <c r="AL222" s="23"/>
      <c r="AM222" s="23"/>
      <c r="AN222" s="23"/>
    </row>
    <row r="223" spans="1:40" s="13" customFormat="1" ht="22.5">
      <c r="A223" s="140" t="s">
        <v>1791</v>
      </c>
      <c r="B223" s="199" t="s">
        <v>2360</v>
      </c>
      <c r="C223" s="141" t="s">
        <v>2764</v>
      </c>
      <c r="D223" s="142" t="s">
        <v>2415</v>
      </c>
      <c r="E223" s="142" t="s">
        <v>2772</v>
      </c>
      <c r="F223" s="142" t="s">
        <v>2769</v>
      </c>
      <c r="G223" s="142" t="s">
        <v>2203</v>
      </c>
      <c r="H223" s="142" t="s">
        <v>2766</v>
      </c>
      <c r="I223" s="142" t="s">
        <v>2767</v>
      </c>
      <c r="J223" s="143" t="s">
        <v>2416</v>
      </c>
      <c r="K223" s="166">
        <f>K224</f>
        <v>275497700</v>
      </c>
      <c r="L223" s="166">
        <f>L224</f>
        <v>275497700</v>
      </c>
      <c r="M223" s="159">
        <f t="shared" si="3"/>
        <v>0</v>
      </c>
      <c r="N223" s="11"/>
      <c r="O223" s="11"/>
      <c r="P223" s="11"/>
      <c r="Q223" s="11"/>
      <c r="R223" s="11"/>
      <c r="S223" s="11"/>
      <c r="T223" s="11"/>
      <c r="U223" s="11"/>
      <c r="V223" s="11"/>
      <c r="W223" s="11"/>
      <c r="X223" s="11"/>
      <c r="Y223" s="11"/>
      <c r="Z223" s="11"/>
      <c r="AA223" s="11"/>
      <c r="AB223" s="11"/>
      <c r="AC223" s="11"/>
      <c r="AD223" s="11"/>
      <c r="AE223" s="11"/>
      <c r="AF223" s="11"/>
      <c r="AG223" s="11"/>
      <c r="AH223" s="12"/>
      <c r="AI223" s="12"/>
      <c r="AJ223" s="12"/>
      <c r="AK223" s="12"/>
      <c r="AL223" s="12"/>
      <c r="AM223" s="12"/>
      <c r="AN223" s="12"/>
    </row>
    <row r="224" spans="1:40" s="13" customFormat="1" ht="22.5">
      <c r="A224" s="140" t="s">
        <v>1792</v>
      </c>
      <c r="B224" s="199" t="s">
        <v>2360</v>
      </c>
      <c r="C224" s="141" t="s">
        <v>1351</v>
      </c>
      <c r="D224" s="142" t="s">
        <v>2415</v>
      </c>
      <c r="E224" s="142" t="s">
        <v>2772</v>
      </c>
      <c r="F224" s="142" t="s">
        <v>2769</v>
      </c>
      <c r="G224" s="142" t="s">
        <v>2203</v>
      </c>
      <c r="H224" s="142" t="s">
        <v>1472</v>
      </c>
      <c r="I224" s="142" t="s">
        <v>2767</v>
      </c>
      <c r="J224" s="143" t="s">
        <v>2416</v>
      </c>
      <c r="K224" s="166">
        <v>275497700</v>
      </c>
      <c r="L224" s="166">
        <v>275497700</v>
      </c>
      <c r="M224" s="159">
        <f t="shared" si="3"/>
        <v>0</v>
      </c>
      <c r="N224" s="11"/>
      <c r="O224" s="11"/>
      <c r="P224" s="11"/>
      <c r="Q224" s="11"/>
      <c r="R224" s="11"/>
      <c r="S224" s="11"/>
      <c r="T224" s="11"/>
      <c r="U224" s="11"/>
      <c r="V224" s="11"/>
      <c r="W224" s="11"/>
      <c r="X224" s="11"/>
      <c r="Y224" s="11"/>
      <c r="Z224" s="11"/>
      <c r="AA224" s="11"/>
      <c r="AB224" s="11"/>
      <c r="AC224" s="11"/>
      <c r="AD224" s="11"/>
      <c r="AE224" s="11"/>
      <c r="AF224" s="11"/>
      <c r="AG224" s="11"/>
      <c r="AH224" s="12"/>
      <c r="AI224" s="12"/>
      <c r="AJ224" s="12"/>
      <c r="AK224" s="12"/>
      <c r="AL224" s="12"/>
      <c r="AM224" s="12"/>
      <c r="AN224" s="12"/>
    </row>
    <row r="225" spans="1:40" s="13" customFormat="1" ht="22.5">
      <c r="A225" s="95" t="s">
        <v>2512</v>
      </c>
      <c r="B225" s="197" t="s">
        <v>2360</v>
      </c>
      <c r="C225" s="45" t="s">
        <v>2764</v>
      </c>
      <c r="D225" s="46" t="s">
        <v>2415</v>
      </c>
      <c r="E225" s="46" t="s">
        <v>2772</v>
      </c>
      <c r="F225" s="46" t="s">
        <v>2772</v>
      </c>
      <c r="G225" s="46" t="s">
        <v>2764</v>
      </c>
      <c r="H225" s="46" t="s">
        <v>2766</v>
      </c>
      <c r="I225" s="46" t="s">
        <v>2767</v>
      </c>
      <c r="J225" s="47" t="s">
        <v>2416</v>
      </c>
      <c r="K225" s="247">
        <f>K229+K242+K236+K226+K233+K239</f>
        <v>415336556</v>
      </c>
      <c r="L225" s="247">
        <f>L229+L242+L236+L226+L233+L239</f>
        <v>369131423.84</v>
      </c>
      <c r="M225" s="159">
        <f t="shared" si="3"/>
        <v>46205132.160000026</v>
      </c>
      <c r="N225" s="11"/>
      <c r="O225" s="11"/>
      <c r="P225" s="11"/>
      <c r="Q225" s="11"/>
      <c r="R225" s="11"/>
      <c r="S225" s="11"/>
      <c r="T225" s="11"/>
      <c r="U225" s="11"/>
      <c r="V225" s="11"/>
      <c r="W225" s="11"/>
      <c r="X225" s="11"/>
      <c r="Y225" s="11"/>
      <c r="Z225" s="11"/>
      <c r="AA225" s="11"/>
      <c r="AB225" s="11"/>
      <c r="AC225" s="11"/>
      <c r="AD225" s="11"/>
      <c r="AE225" s="11"/>
      <c r="AF225" s="11"/>
      <c r="AG225" s="11"/>
      <c r="AH225" s="12"/>
      <c r="AI225" s="12"/>
      <c r="AJ225" s="12"/>
      <c r="AK225" s="12"/>
      <c r="AL225" s="12"/>
      <c r="AM225" s="12"/>
      <c r="AN225" s="12"/>
    </row>
    <row r="226" spans="1:40" s="13" customFormat="1" ht="15">
      <c r="A226" s="209" t="s">
        <v>189</v>
      </c>
      <c r="B226" s="198" t="s">
        <v>2360</v>
      </c>
      <c r="C226" s="45" t="s">
        <v>2764</v>
      </c>
      <c r="D226" s="46" t="s">
        <v>2415</v>
      </c>
      <c r="E226" s="46" t="s">
        <v>2772</v>
      </c>
      <c r="F226" s="46" t="s">
        <v>2772</v>
      </c>
      <c r="G226" s="46" t="s">
        <v>190</v>
      </c>
      <c r="H226" s="46" t="s">
        <v>2766</v>
      </c>
      <c r="I226" s="46" t="s">
        <v>2767</v>
      </c>
      <c r="J226" s="47" t="s">
        <v>2416</v>
      </c>
      <c r="K226" s="247">
        <f>K227</f>
        <v>2652912</v>
      </c>
      <c r="L226" s="247">
        <f>L227</f>
        <v>2652912</v>
      </c>
      <c r="M226" s="159">
        <f t="shared" si="3"/>
        <v>0</v>
      </c>
      <c r="N226" s="11"/>
      <c r="O226" s="11"/>
      <c r="P226" s="11"/>
      <c r="Q226" s="11"/>
      <c r="R226" s="11"/>
      <c r="S226" s="11"/>
      <c r="T226" s="11"/>
      <c r="U226" s="11"/>
      <c r="V226" s="11"/>
      <c r="W226" s="11"/>
      <c r="X226" s="11"/>
      <c r="Y226" s="11"/>
      <c r="Z226" s="11"/>
      <c r="AA226" s="11"/>
      <c r="AB226" s="11"/>
      <c r="AC226" s="11"/>
      <c r="AD226" s="11"/>
      <c r="AE226" s="11"/>
      <c r="AF226" s="11"/>
      <c r="AG226" s="11"/>
      <c r="AH226" s="12"/>
      <c r="AI226" s="12"/>
      <c r="AJ226" s="12"/>
      <c r="AK226" s="12"/>
      <c r="AL226" s="12"/>
      <c r="AM226" s="12"/>
      <c r="AN226" s="12"/>
    </row>
    <row r="227" spans="1:40" s="13" customFormat="1" ht="22.5">
      <c r="A227" s="210" t="s">
        <v>191</v>
      </c>
      <c r="B227" s="199" t="s">
        <v>2360</v>
      </c>
      <c r="C227" s="141" t="s">
        <v>2764</v>
      </c>
      <c r="D227" s="142" t="s">
        <v>2415</v>
      </c>
      <c r="E227" s="142" t="s">
        <v>2772</v>
      </c>
      <c r="F227" s="142" t="s">
        <v>2772</v>
      </c>
      <c r="G227" s="142" t="s">
        <v>190</v>
      </c>
      <c r="H227" s="142" t="s">
        <v>1472</v>
      </c>
      <c r="I227" s="142" t="s">
        <v>2767</v>
      </c>
      <c r="J227" s="143" t="s">
        <v>2416</v>
      </c>
      <c r="K227" s="200">
        <f>K228</f>
        <v>2652912</v>
      </c>
      <c r="L227" s="200">
        <f>L228</f>
        <v>2652912</v>
      </c>
      <c r="M227" s="159">
        <f t="shared" si="3"/>
        <v>0</v>
      </c>
      <c r="N227" s="11"/>
      <c r="O227" s="11"/>
      <c r="P227" s="11"/>
      <c r="Q227" s="11"/>
      <c r="R227" s="11"/>
      <c r="S227" s="11"/>
      <c r="T227" s="11"/>
      <c r="U227" s="11"/>
      <c r="V227" s="11"/>
      <c r="W227" s="11"/>
      <c r="X227" s="11"/>
      <c r="Y227" s="11"/>
      <c r="Z227" s="11"/>
      <c r="AA227" s="11"/>
      <c r="AB227" s="11"/>
      <c r="AC227" s="11"/>
      <c r="AD227" s="11"/>
      <c r="AE227" s="11"/>
      <c r="AF227" s="11"/>
      <c r="AG227" s="11"/>
      <c r="AH227" s="12"/>
      <c r="AI227" s="12"/>
      <c r="AJ227" s="12"/>
      <c r="AK227" s="12"/>
      <c r="AL227" s="12"/>
      <c r="AM227" s="12"/>
      <c r="AN227" s="12"/>
    </row>
    <row r="228" spans="1:40" s="13" customFormat="1" ht="22.5">
      <c r="A228" s="210" t="s">
        <v>191</v>
      </c>
      <c r="B228" s="199" t="s">
        <v>2360</v>
      </c>
      <c r="C228" s="141" t="s">
        <v>2995</v>
      </c>
      <c r="D228" s="142" t="s">
        <v>2415</v>
      </c>
      <c r="E228" s="142" t="s">
        <v>2772</v>
      </c>
      <c r="F228" s="142" t="s">
        <v>2772</v>
      </c>
      <c r="G228" s="142" t="s">
        <v>190</v>
      </c>
      <c r="H228" s="142" t="s">
        <v>1472</v>
      </c>
      <c r="I228" s="142" t="s">
        <v>2767</v>
      </c>
      <c r="J228" s="143" t="s">
        <v>2416</v>
      </c>
      <c r="K228" s="200">
        <v>2652912</v>
      </c>
      <c r="L228" s="200">
        <v>2652912</v>
      </c>
      <c r="M228" s="159">
        <f t="shared" si="3"/>
        <v>0</v>
      </c>
      <c r="N228" s="11"/>
      <c r="O228" s="11"/>
      <c r="P228" s="11"/>
      <c r="Q228" s="11"/>
      <c r="R228" s="11"/>
      <c r="S228" s="11"/>
      <c r="T228" s="11"/>
      <c r="U228" s="11"/>
      <c r="V228" s="11"/>
      <c r="W228" s="11"/>
      <c r="X228" s="11"/>
      <c r="Y228" s="11"/>
      <c r="Z228" s="11"/>
      <c r="AA228" s="11"/>
      <c r="AB228" s="11"/>
      <c r="AC228" s="11"/>
      <c r="AD228" s="11"/>
      <c r="AE228" s="11"/>
      <c r="AF228" s="11"/>
      <c r="AG228" s="11"/>
      <c r="AH228" s="12"/>
      <c r="AI228" s="12"/>
      <c r="AJ228" s="12"/>
      <c r="AK228" s="12"/>
      <c r="AL228" s="12"/>
      <c r="AM228" s="12"/>
      <c r="AN228" s="12"/>
    </row>
    <row r="229" spans="1:40" s="13" customFormat="1" ht="22.5">
      <c r="A229" s="211" t="s">
        <v>2002</v>
      </c>
      <c r="B229" s="197" t="s">
        <v>2360</v>
      </c>
      <c r="C229" s="45" t="s">
        <v>2764</v>
      </c>
      <c r="D229" s="46" t="s">
        <v>2415</v>
      </c>
      <c r="E229" s="46" t="s">
        <v>2772</v>
      </c>
      <c r="F229" s="46" t="s">
        <v>2772</v>
      </c>
      <c r="G229" s="46" t="s">
        <v>2831</v>
      </c>
      <c r="H229" s="46" t="s">
        <v>2766</v>
      </c>
      <c r="I229" s="46" t="s">
        <v>2767</v>
      </c>
      <c r="J229" s="47" t="s">
        <v>2416</v>
      </c>
      <c r="K229" s="247">
        <f>K230</f>
        <v>5908930</v>
      </c>
      <c r="L229" s="247">
        <f>L230</f>
        <v>5908930</v>
      </c>
      <c r="M229" s="159">
        <f t="shared" si="3"/>
        <v>0</v>
      </c>
      <c r="N229" s="11"/>
      <c r="O229" s="11"/>
      <c r="P229" s="11"/>
      <c r="Q229" s="11"/>
      <c r="R229" s="11"/>
      <c r="S229" s="11"/>
      <c r="T229" s="11"/>
      <c r="U229" s="11"/>
      <c r="V229" s="11"/>
      <c r="W229" s="11"/>
      <c r="X229" s="11"/>
      <c r="Y229" s="11"/>
      <c r="Z229" s="11"/>
      <c r="AA229" s="11"/>
      <c r="AB229" s="11"/>
      <c r="AC229" s="11"/>
      <c r="AD229" s="11"/>
      <c r="AE229" s="11"/>
      <c r="AF229" s="11"/>
      <c r="AG229" s="11"/>
      <c r="AH229" s="12"/>
      <c r="AI229" s="12"/>
      <c r="AJ229" s="12"/>
      <c r="AK229" s="12"/>
      <c r="AL229" s="12"/>
      <c r="AM229" s="12"/>
      <c r="AN229" s="12"/>
    </row>
    <row r="230" spans="1:40" s="13" customFormat="1" ht="33.75">
      <c r="A230" s="212" t="s">
        <v>2003</v>
      </c>
      <c r="B230" s="199" t="s">
        <v>2360</v>
      </c>
      <c r="C230" s="141" t="s">
        <v>2764</v>
      </c>
      <c r="D230" s="142" t="s">
        <v>2415</v>
      </c>
      <c r="E230" s="142" t="s">
        <v>2772</v>
      </c>
      <c r="F230" s="142" t="s">
        <v>2772</v>
      </c>
      <c r="G230" s="142" t="s">
        <v>2831</v>
      </c>
      <c r="H230" s="142" t="s">
        <v>1472</v>
      </c>
      <c r="I230" s="142" t="s">
        <v>2767</v>
      </c>
      <c r="J230" s="143" t="s">
        <v>2416</v>
      </c>
      <c r="K230" s="200">
        <f>K231+K232</f>
        <v>5908930</v>
      </c>
      <c r="L230" s="200">
        <f>L231+L232</f>
        <v>5908930</v>
      </c>
      <c r="M230" s="159">
        <f t="shared" si="3"/>
        <v>0</v>
      </c>
      <c r="N230" s="11"/>
      <c r="O230" s="11"/>
      <c r="P230" s="11"/>
      <c r="Q230" s="11"/>
      <c r="R230" s="11"/>
      <c r="S230" s="11"/>
      <c r="T230" s="11"/>
      <c r="U230" s="11"/>
      <c r="V230" s="11"/>
      <c r="W230" s="11"/>
      <c r="X230" s="11"/>
      <c r="Y230" s="11"/>
      <c r="Z230" s="11"/>
      <c r="AA230" s="11"/>
      <c r="AB230" s="11"/>
      <c r="AC230" s="11"/>
      <c r="AD230" s="11"/>
      <c r="AE230" s="11"/>
      <c r="AF230" s="11"/>
      <c r="AG230" s="11"/>
      <c r="AH230" s="12"/>
      <c r="AI230" s="12"/>
      <c r="AJ230" s="12"/>
      <c r="AK230" s="12"/>
      <c r="AL230" s="12"/>
      <c r="AM230" s="12"/>
      <c r="AN230" s="12"/>
    </row>
    <row r="231" spans="1:40" s="13" customFormat="1" ht="56.25">
      <c r="A231" s="212" t="s">
        <v>2004</v>
      </c>
      <c r="B231" s="199" t="s">
        <v>2360</v>
      </c>
      <c r="C231" s="141" t="s">
        <v>2848</v>
      </c>
      <c r="D231" s="142" t="s">
        <v>2415</v>
      </c>
      <c r="E231" s="142" t="s">
        <v>2772</v>
      </c>
      <c r="F231" s="142" t="s">
        <v>2772</v>
      </c>
      <c r="G231" s="142" t="s">
        <v>2831</v>
      </c>
      <c r="H231" s="142" t="s">
        <v>1472</v>
      </c>
      <c r="I231" s="142" t="s">
        <v>2903</v>
      </c>
      <c r="J231" s="143" t="s">
        <v>2416</v>
      </c>
      <c r="K231" s="200">
        <v>4712930</v>
      </c>
      <c r="L231" s="200">
        <v>4712930</v>
      </c>
      <c r="M231" s="159">
        <f t="shared" si="3"/>
        <v>0</v>
      </c>
      <c r="N231" s="11"/>
      <c r="O231" s="11"/>
      <c r="P231" s="11"/>
      <c r="Q231" s="11"/>
      <c r="R231" s="11"/>
      <c r="S231" s="11"/>
      <c r="T231" s="11"/>
      <c r="U231" s="11"/>
      <c r="V231" s="11"/>
      <c r="W231" s="11"/>
      <c r="X231" s="11"/>
      <c r="Y231" s="11"/>
      <c r="Z231" s="11"/>
      <c r="AA231" s="11"/>
      <c r="AB231" s="11"/>
      <c r="AC231" s="11"/>
      <c r="AD231" s="11"/>
      <c r="AE231" s="11"/>
      <c r="AF231" s="11"/>
      <c r="AG231" s="11"/>
      <c r="AH231" s="12"/>
      <c r="AI231" s="12"/>
      <c r="AJ231" s="12"/>
      <c r="AK231" s="12"/>
      <c r="AL231" s="12"/>
      <c r="AM231" s="12"/>
      <c r="AN231" s="12"/>
    </row>
    <row r="232" spans="1:40" s="13" customFormat="1" ht="56.25">
      <c r="A232" s="212" t="s">
        <v>2984</v>
      </c>
      <c r="B232" s="199" t="s">
        <v>2360</v>
      </c>
      <c r="C232" s="141" t="s">
        <v>2848</v>
      </c>
      <c r="D232" s="142" t="s">
        <v>2415</v>
      </c>
      <c r="E232" s="142" t="s">
        <v>2772</v>
      </c>
      <c r="F232" s="142" t="s">
        <v>2772</v>
      </c>
      <c r="G232" s="142" t="s">
        <v>2831</v>
      </c>
      <c r="H232" s="142" t="s">
        <v>1472</v>
      </c>
      <c r="I232" s="142" t="s">
        <v>2204</v>
      </c>
      <c r="J232" s="143" t="s">
        <v>2416</v>
      </c>
      <c r="K232" s="200">
        <v>1196000</v>
      </c>
      <c r="L232" s="200">
        <v>1196000</v>
      </c>
      <c r="M232" s="159">
        <f t="shared" si="3"/>
        <v>0</v>
      </c>
      <c r="N232" s="11"/>
      <c r="O232" s="11"/>
      <c r="P232" s="11"/>
      <c r="Q232" s="11"/>
      <c r="R232" s="11"/>
      <c r="S232" s="11"/>
      <c r="T232" s="11"/>
      <c r="U232" s="11"/>
      <c r="V232" s="11"/>
      <c r="W232" s="11"/>
      <c r="X232" s="11"/>
      <c r="Y232" s="11"/>
      <c r="Z232" s="11"/>
      <c r="AA232" s="11"/>
      <c r="AB232" s="11"/>
      <c r="AC232" s="11"/>
      <c r="AD232" s="11"/>
      <c r="AE232" s="11"/>
      <c r="AF232" s="11"/>
      <c r="AG232" s="11"/>
      <c r="AH232" s="12"/>
      <c r="AI232" s="12"/>
      <c r="AJ232" s="12"/>
      <c r="AK232" s="12"/>
      <c r="AL232" s="12"/>
      <c r="AM232" s="12"/>
      <c r="AN232" s="12"/>
    </row>
    <row r="233" spans="1:40" s="13" customFormat="1" ht="15">
      <c r="A233" s="209" t="s">
        <v>192</v>
      </c>
      <c r="B233" s="248" t="s">
        <v>2360</v>
      </c>
      <c r="C233" s="45" t="s">
        <v>2764</v>
      </c>
      <c r="D233" s="46" t="s">
        <v>2415</v>
      </c>
      <c r="E233" s="46" t="s">
        <v>2772</v>
      </c>
      <c r="F233" s="46" t="s">
        <v>2772</v>
      </c>
      <c r="G233" s="46" t="s">
        <v>193</v>
      </c>
      <c r="H233" s="46" t="s">
        <v>2766</v>
      </c>
      <c r="I233" s="46" t="s">
        <v>2767</v>
      </c>
      <c r="J233" s="47" t="s">
        <v>2416</v>
      </c>
      <c r="K233" s="247">
        <f>K234</f>
        <v>1281744</v>
      </c>
      <c r="L233" s="247">
        <f>L234</f>
        <v>1281744</v>
      </c>
      <c r="M233" s="159">
        <f t="shared" si="3"/>
        <v>0</v>
      </c>
      <c r="N233" s="11"/>
      <c r="O233" s="11"/>
      <c r="P233" s="11"/>
      <c r="Q233" s="11"/>
      <c r="R233" s="11"/>
      <c r="S233" s="11"/>
      <c r="T233" s="11"/>
      <c r="U233" s="11"/>
      <c r="V233" s="11"/>
      <c r="W233" s="11"/>
      <c r="X233" s="11"/>
      <c r="Y233" s="11"/>
      <c r="Z233" s="11"/>
      <c r="AA233" s="11"/>
      <c r="AB233" s="11"/>
      <c r="AC233" s="11"/>
      <c r="AD233" s="11"/>
      <c r="AE233" s="11"/>
      <c r="AF233" s="11"/>
      <c r="AG233" s="11"/>
      <c r="AH233" s="12"/>
      <c r="AI233" s="12"/>
      <c r="AJ233" s="12"/>
      <c r="AK233" s="12"/>
      <c r="AL233" s="12"/>
      <c r="AM233" s="12"/>
      <c r="AN233" s="12"/>
    </row>
    <row r="234" spans="1:40" s="13" customFormat="1" ht="22.5">
      <c r="A234" s="210" t="s">
        <v>194</v>
      </c>
      <c r="B234" s="199" t="s">
        <v>2360</v>
      </c>
      <c r="C234" s="141" t="s">
        <v>2764</v>
      </c>
      <c r="D234" s="142" t="s">
        <v>2415</v>
      </c>
      <c r="E234" s="142" t="s">
        <v>2772</v>
      </c>
      <c r="F234" s="142" t="s">
        <v>2772</v>
      </c>
      <c r="G234" s="142" t="s">
        <v>193</v>
      </c>
      <c r="H234" s="142" t="s">
        <v>1472</v>
      </c>
      <c r="I234" s="142" t="s">
        <v>2767</v>
      </c>
      <c r="J234" s="143" t="s">
        <v>2416</v>
      </c>
      <c r="K234" s="200">
        <f>K235</f>
        <v>1281744</v>
      </c>
      <c r="L234" s="200">
        <f>L235</f>
        <v>1281744</v>
      </c>
      <c r="M234" s="159">
        <f t="shared" si="3"/>
        <v>0</v>
      </c>
      <c r="N234" s="11"/>
      <c r="O234" s="11"/>
      <c r="P234" s="11"/>
      <c r="Q234" s="11"/>
      <c r="R234" s="11"/>
      <c r="S234" s="11"/>
      <c r="T234" s="11"/>
      <c r="U234" s="11"/>
      <c r="V234" s="11"/>
      <c r="W234" s="11"/>
      <c r="X234" s="11"/>
      <c r="Y234" s="11"/>
      <c r="Z234" s="11"/>
      <c r="AA234" s="11"/>
      <c r="AB234" s="11"/>
      <c r="AC234" s="11"/>
      <c r="AD234" s="11"/>
      <c r="AE234" s="11"/>
      <c r="AF234" s="11"/>
      <c r="AG234" s="11"/>
      <c r="AH234" s="12"/>
      <c r="AI234" s="12"/>
      <c r="AJ234" s="12"/>
      <c r="AK234" s="12"/>
      <c r="AL234" s="12"/>
      <c r="AM234" s="12"/>
      <c r="AN234" s="12"/>
    </row>
    <row r="235" spans="1:40" s="13" customFormat="1" ht="22.5">
      <c r="A235" s="210" t="s">
        <v>194</v>
      </c>
      <c r="B235" s="198" t="s">
        <v>2360</v>
      </c>
      <c r="C235" s="141" t="s">
        <v>2995</v>
      </c>
      <c r="D235" s="142" t="s">
        <v>2415</v>
      </c>
      <c r="E235" s="142" t="s">
        <v>2772</v>
      </c>
      <c r="F235" s="142" t="s">
        <v>2772</v>
      </c>
      <c r="G235" s="142" t="s">
        <v>193</v>
      </c>
      <c r="H235" s="142" t="s">
        <v>1472</v>
      </c>
      <c r="I235" s="142" t="s">
        <v>2767</v>
      </c>
      <c r="J235" s="143" t="s">
        <v>2416</v>
      </c>
      <c r="K235" s="200">
        <v>1281744</v>
      </c>
      <c r="L235" s="200">
        <v>1281744</v>
      </c>
      <c r="M235" s="159">
        <f t="shared" si="3"/>
        <v>0</v>
      </c>
      <c r="N235" s="11"/>
      <c r="O235" s="11"/>
      <c r="P235" s="11"/>
      <c r="Q235" s="11"/>
      <c r="R235" s="11"/>
      <c r="S235" s="11"/>
      <c r="T235" s="11"/>
      <c r="U235" s="11"/>
      <c r="V235" s="11"/>
      <c r="W235" s="11"/>
      <c r="X235" s="11"/>
      <c r="Y235" s="11"/>
      <c r="Z235" s="11"/>
      <c r="AA235" s="11"/>
      <c r="AB235" s="11"/>
      <c r="AC235" s="11"/>
      <c r="AD235" s="11"/>
      <c r="AE235" s="11"/>
      <c r="AF235" s="11"/>
      <c r="AG235" s="11"/>
      <c r="AH235" s="12"/>
      <c r="AI235" s="12"/>
      <c r="AJ235" s="12"/>
      <c r="AK235" s="12"/>
      <c r="AL235" s="12"/>
      <c r="AM235" s="12"/>
      <c r="AN235" s="12"/>
    </row>
    <row r="236" spans="1:40" s="13" customFormat="1" ht="33.75">
      <c r="A236" s="95" t="s">
        <v>2735</v>
      </c>
      <c r="B236" s="197" t="s">
        <v>2360</v>
      </c>
      <c r="C236" s="45" t="s">
        <v>2764</v>
      </c>
      <c r="D236" s="46" t="s">
        <v>2415</v>
      </c>
      <c r="E236" s="46" t="s">
        <v>2772</v>
      </c>
      <c r="F236" s="46" t="s">
        <v>2772</v>
      </c>
      <c r="G236" s="46" t="s">
        <v>2736</v>
      </c>
      <c r="H236" s="46" t="s">
        <v>2766</v>
      </c>
      <c r="I236" s="46" t="s">
        <v>2767</v>
      </c>
      <c r="J236" s="47" t="s">
        <v>2416</v>
      </c>
      <c r="K236" s="247">
        <f>K237</f>
        <v>6496560</v>
      </c>
      <c r="L236" s="247">
        <f>L237</f>
        <v>6496559.5</v>
      </c>
      <c r="M236" s="159">
        <f t="shared" si="3"/>
        <v>0.5</v>
      </c>
      <c r="N236" s="11"/>
      <c r="O236" s="11"/>
      <c r="P236" s="11"/>
      <c r="Q236" s="11"/>
      <c r="R236" s="11"/>
      <c r="S236" s="11"/>
      <c r="T236" s="11"/>
      <c r="U236" s="11"/>
      <c r="V236" s="11"/>
      <c r="W236" s="11"/>
      <c r="X236" s="11"/>
      <c r="Y236" s="11"/>
      <c r="Z236" s="11"/>
      <c r="AA236" s="11"/>
      <c r="AB236" s="11"/>
      <c r="AC236" s="11"/>
      <c r="AD236" s="11"/>
      <c r="AE236" s="11"/>
      <c r="AF236" s="11"/>
      <c r="AG236" s="11"/>
      <c r="AH236" s="12"/>
      <c r="AI236" s="12"/>
      <c r="AJ236" s="12"/>
      <c r="AK236" s="12"/>
      <c r="AL236" s="12"/>
      <c r="AM236" s="12"/>
      <c r="AN236" s="12"/>
    </row>
    <row r="237" spans="1:40" s="13" customFormat="1" ht="33.75">
      <c r="A237" s="139" t="s">
        <v>2737</v>
      </c>
      <c r="B237" s="199" t="s">
        <v>2360</v>
      </c>
      <c r="C237" s="127" t="s">
        <v>2764</v>
      </c>
      <c r="D237" s="128" t="s">
        <v>2415</v>
      </c>
      <c r="E237" s="128" t="s">
        <v>2772</v>
      </c>
      <c r="F237" s="128" t="s">
        <v>2772</v>
      </c>
      <c r="G237" s="128" t="s">
        <v>2736</v>
      </c>
      <c r="H237" s="128" t="s">
        <v>1472</v>
      </c>
      <c r="I237" s="128" t="s">
        <v>2767</v>
      </c>
      <c r="J237" s="129" t="s">
        <v>2416</v>
      </c>
      <c r="K237" s="160">
        <f>K238</f>
        <v>6496560</v>
      </c>
      <c r="L237" s="160">
        <f>L238</f>
        <v>6496559.5</v>
      </c>
      <c r="M237" s="159">
        <f t="shared" si="3"/>
        <v>0.5</v>
      </c>
      <c r="N237" s="11"/>
      <c r="O237" s="11"/>
      <c r="P237" s="11"/>
      <c r="Q237" s="11"/>
      <c r="R237" s="11"/>
      <c r="S237" s="11"/>
      <c r="T237" s="11"/>
      <c r="U237" s="11"/>
      <c r="V237" s="11"/>
      <c r="W237" s="11"/>
      <c r="X237" s="11"/>
      <c r="Y237" s="11"/>
      <c r="Z237" s="11"/>
      <c r="AA237" s="11"/>
      <c r="AB237" s="11"/>
      <c r="AC237" s="11"/>
      <c r="AD237" s="11"/>
      <c r="AE237" s="11"/>
      <c r="AF237" s="11"/>
      <c r="AG237" s="11"/>
      <c r="AH237" s="12"/>
      <c r="AI237" s="12"/>
      <c r="AJ237" s="12"/>
      <c r="AK237" s="12"/>
      <c r="AL237" s="12"/>
      <c r="AM237" s="12"/>
      <c r="AN237" s="12"/>
    </row>
    <row r="238" spans="1:40" s="13" customFormat="1" ht="33.75">
      <c r="A238" s="139" t="s">
        <v>2737</v>
      </c>
      <c r="B238" s="198" t="s">
        <v>2360</v>
      </c>
      <c r="C238" s="127" t="s">
        <v>2995</v>
      </c>
      <c r="D238" s="128" t="s">
        <v>2415</v>
      </c>
      <c r="E238" s="128" t="s">
        <v>2772</v>
      </c>
      <c r="F238" s="128" t="s">
        <v>2772</v>
      </c>
      <c r="G238" s="128" t="s">
        <v>2736</v>
      </c>
      <c r="H238" s="128" t="s">
        <v>1472</v>
      </c>
      <c r="I238" s="128" t="s">
        <v>2767</v>
      </c>
      <c r="J238" s="129" t="s">
        <v>2416</v>
      </c>
      <c r="K238" s="160">
        <v>6496560</v>
      </c>
      <c r="L238" s="160">
        <v>6496559.5</v>
      </c>
      <c r="M238" s="159">
        <f t="shared" si="3"/>
        <v>0.5</v>
      </c>
      <c r="N238" s="11"/>
      <c r="O238" s="11"/>
      <c r="P238" s="11"/>
      <c r="Q238" s="11"/>
      <c r="R238" s="11"/>
      <c r="S238" s="11"/>
      <c r="T238" s="11"/>
      <c r="U238" s="11"/>
      <c r="V238" s="11"/>
      <c r="W238" s="11"/>
      <c r="X238" s="11"/>
      <c r="Y238" s="11"/>
      <c r="Z238" s="11"/>
      <c r="AA238" s="11"/>
      <c r="AB238" s="11"/>
      <c r="AC238" s="11"/>
      <c r="AD238" s="11"/>
      <c r="AE238" s="11"/>
      <c r="AF238" s="11"/>
      <c r="AG238" s="11"/>
      <c r="AH238" s="12"/>
      <c r="AI238" s="12"/>
      <c r="AJ238" s="12"/>
      <c r="AK238" s="12"/>
      <c r="AL238" s="12"/>
      <c r="AM238" s="12"/>
      <c r="AN238" s="12"/>
    </row>
    <row r="239" spans="1:40" s="13" customFormat="1" ht="22.5">
      <c r="A239" s="48" t="s">
        <v>1239</v>
      </c>
      <c r="B239" s="197" t="s">
        <v>2360</v>
      </c>
      <c r="C239" s="37" t="s">
        <v>2764</v>
      </c>
      <c r="D239" s="38" t="s">
        <v>2415</v>
      </c>
      <c r="E239" s="38" t="s">
        <v>2772</v>
      </c>
      <c r="F239" s="38" t="s">
        <v>2772</v>
      </c>
      <c r="G239" s="38" t="s">
        <v>1240</v>
      </c>
      <c r="H239" s="38" t="s">
        <v>2766</v>
      </c>
      <c r="I239" s="38" t="s">
        <v>2767</v>
      </c>
      <c r="J239" s="39" t="s">
        <v>2416</v>
      </c>
      <c r="K239" s="162">
        <f>K240</f>
        <v>1945300</v>
      </c>
      <c r="L239" s="162">
        <f>L240</f>
        <v>1945300</v>
      </c>
      <c r="M239" s="159">
        <f t="shared" si="3"/>
        <v>0</v>
      </c>
      <c r="N239" s="11"/>
      <c r="O239" s="11"/>
      <c r="P239" s="11"/>
      <c r="Q239" s="11"/>
      <c r="R239" s="11"/>
      <c r="S239" s="11"/>
      <c r="T239" s="11"/>
      <c r="U239" s="11"/>
      <c r="V239" s="11"/>
      <c r="W239" s="11"/>
      <c r="X239" s="11"/>
      <c r="Y239" s="11"/>
      <c r="Z239" s="11"/>
      <c r="AA239" s="11"/>
      <c r="AB239" s="11"/>
      <c r="AC239" s="11"/>
      <c r="AD239" s="11"/>
      <c r="AE239" s="11"/>
      <c r="AF239" s="11"/>
      <c r="AG239" s="11"/>
      <c r="AH239" s="12"/>
      <c r="AI239" s="12"/>
      <c r="AJ239" s="12"/>
      <c r="AK239" s="12"/>
      <c r="AL239" s="12"/>
      <c r="AM239" s="12"/>
      <c r="AN239" s="12"/>
    </row>
    <row r="240" spans="1:40" s="13" customFormat="1" ht="22.5">
      <c r="A240" s="139" t="s">
        <v>1241</v>
      </c>
      <c r="B240" s="198" t="s">
        <v>2360</v>
      </c>
      <c r="C240" s="127" t="s">
        <v>2764</v>
      </c>
      <c r="D240" s="128" t="s">
        <v>2415</v>
      </c>
      <c r="E240" s="128" t="s">
        <v>2772</v>
      </c>
      <c r="F240" s="128" t="s">
        <v>2772</v>
      </c>
      <c r="G240" s="128" t="s">
        <v>1240</v>
      </c>
      <c r="H240" s="128" t="s">
        <v>1472</v>
      </c>
      <c r="I240" s="128" t="s">
        <v>2767</v>
      </c>
      <c r="J240" s="129" t="s">
        <v>2416</v>
      </c>
      <c r="K240" s="160">
        <f>K241</f>
        <v>1945300</v>
      </c>
      <c r="L240" s="160">
        <f>L241</f>
        <v>1945300</v>
      </c>
      <c r="M240" s="159">
        <f t="shared" si="3"/>
        <v>0</v>
      </c>
      <c r="N240" s="11"/>
      <c r="O240" s="11"/>
      <c r="P240" s="11"/>
      <c r="Q240" s="11"/>
      <c r="R240" s="11"/>
      <c r="S240" s="11"/>
      <c r="T240" s="11"/>
      <c r="U240" s="11"/>
      <c r="V240" s="11"/>
      <c r="W240" s="11"/>
      <c r="X240" s="11"/>
      <c r="Y240" s="11"/>
      <c r="Z240" s="11"/>
      <c r="AA240" s="11"/>
      <c r="AB240" s="11"/>
      <c r="AC240" s="11"/>
      <c r="AD240" s="11"/>
      <c r="AE240" s="11"/>
      <c r="AF240" s="11"/>
      <c r="AG240" s="11"/>
      <c r="AH240" s="12"/>
      <c r="AI240" s="12"/>
      <c r="AJ240" s="12"/>
      <c r="AK240" s="12"/>
      <c r="AL240" s="12"/>
      <c r="AM240" s="12"/>
      <c r="AN240" s="12"/>
    </row>
    <row r="241" spans="1:40" s="13" customFormat="1" ht="22.5">
      <c r="A241" s="139" t="s">
        <v>1241</v>
      </c>
      <c r="B241" s="198" t="s">
        <v>2360</v>
      </c>
      <c r="C241" s="127" t="s">
        <v>2493</v>
      </c>
      <c r="D241" s="128" t="s">
        <v>2415</v>
      </c>
      <c r="E241" s="128" t="s">
        <v>2772</v>
      </c>
      <c r="F241" s="128" t="s">
        <v>2772</v>
      </c>
      <c r="G241" s="128" t="s">
        <v>1240</v>
      </c>
      <c r="H241" s="128" t="s">
        <v>1472</v>
      </c>
      <c r="I241" s="128" t="s">
        <v>2767</v>
      </c>
      <c r="J241" s="129" t="s">
        <v>2416</v>
      </c>
      <c r="K241" s="160">
        <v>1945300</v>
      </c>
      <c r="L241" s="160">
        <v>1945300</v>
      </c>
      <c r="M241" s="159">
        <f t="shared" si="3"/>
        <v>0</v>
      </c>
      <c r="N241" s="11"/>
      <c r="O241" s="11"/>
      <c r="P241" s="11"/>
      <c r="Q241" s="11"/>
      <c r="R241" s="11"/>
      <c r="S241" s="11"/>
      <c r="T241" s="11"/>
      <c r="U241" s="11"/>
      <c r="V241" s="11"/>
      <c r="W241" s="11"/>
      <c r="X241" s="11"/>
      <c r="Y241" s="11"/>
      <c r="Z241" s="11"/>
      <c r="AA241" s="11"/>
      <c r="AB241" s="11"/>
      <c r="AC241" s="11"/>
      <c r="AD241" s="11"/>
      <c r="AE241" s="11"/>
      <c r="AF241" s="11"/>
      <c r="AG241" s="11"/>
      <c r="AH241" s="12"/>
      <c r="AI241" s="12"/>
      <c r="AJ241" s="12"/>
      <c r="AK241" s="12"/>
      <c r="AL241" s="12"/>
      <c r="AM241" s="12"/>
      <c r="AN241" s="12"/>
    </row>
    <row r="242" spans="1:40" s="13" customFormat="1" ht="15">
      <c r="A242" s="48" t="s">
        <v>2463</v>
      </c>
      <c r="B242" s="197" t="s">
        <v>2360</v>
      </c>
      <c r="C242" s="37" t="s">
        <v>2764</v>
      </c>
      <c r="D242" s="38" t="s">
        <v>2415</v>
      </c>
      <c r="E242" s="38" t="s">
        <v>2772</v>
      </c>
      <c r="F242" s="38" t="s">
        <v>2772</v>
      </c>
      <c r="G242" s="38" t="s">
        <v>2205</v>
      </c>
      <c r="H242" s="38" t="s">
        <v>2766</v>
      </c>
      <c r="I242" s="38" t="s">
        <v>2767</v>
      </c>
      <c r="J242" s="39" t="s">
        <v>2416</v>
      </c>
      <c r="K242" s="162">
        <f>K243</f>
        <v>397051110</v>
      </c>
      <c r="L242" s="162">
        <f>L243</f>
        <v>350845978.34</v>
      </c>
      <c r="M242" s="159">
        <f t="shared" si="3"/>
        <v>46205131.660000026</v>
      </c>
      <c r="N242" s="11"/>
      <c r="O242" s="11"/>
      <c r="P242" s="11"/>
      <c r="Q242" s="11"/>
      <c r="R242" s="11"/>
      <c r="S242" s="11"/>
      <c r="T242" s="11"/>
      <c r="U242" s="11"/>
      <c r="V242" s="11"/>
      <c r="W242" s="11"/>
      <c r="X242" s="11"/>
      <c r="Y242" s="11"/>
      <c r="Z242" s="11"/>
      <c r="AA242" s="11"/>
      <c r="AB242" s="11"/>
      <c r="AC242" s="11"/>
      <c r="AD242" s="11"/>
      <c r="AE242" s="11"/>
      <c r="AF242" s="11"/>
      <c r="AG242" s="11"/>
      <c r="AH242" s="12"/>
      <c r="AI242" s="12"/>
      <c r="AJ242" s="12"/>
      <c r="AK242" s="12"/>
      <c r="AL242" s="12"/>
      <c r="AM242" s="12"/>
      <c r="AN242" s="12"/>
    </row>
    <row r="243" spans="1:40" s="13" customFormat="1" ht="15">
      <c r="A243" s="139" t="s">
        <v>2464</v>
      </c>
      <c r="B243" s="198" t="s">
        <v>2360</v>
      </c>
      <c r="C243" s="127" t="s">
        <v>2764</v>
      </c>
      <c r="D243" s="128" t="s">
        <v>2415</v>
      </c>
      <c r="E243" s="128" t="s">
        <v>2772</v>
      </c>
      <c r="F243" s="128" t="s">
        <v>2772</v>
      </c>
      <c r="G243" s="128" t="s">
        <v>2205</v>
      </c>
      <c r="H243" s="128" t="s">
        <v>1472</v>
      </c>
      <c r="I243" s="128" t="s">
        <v>2767</v>
      </c>
      <c r="J243" s="129" t="s">
        <v>2416</v>
      </c>
      <c r="K243" s="160">
        <f>SUM(K244:K262)</f>
        <v>397051110</v>
      </c>
      <c r="L243" s="160">
        <f>SUM(L244:L262)</f>
        <v>350845978.34</v>
      </c>
      <c r="M243" s="159">
        <f t="shared" si="3"/>
        <v>46205131.660000026</v>
      </c>
      <c r="N243" s="11"/>
      <c r="O243" s="11"/>
      <c r="P243" s="11"/>
      <c r="Q243" s="11"/>
      <c r="R243" s="11"/>
      <c r="S243" s="11"/>
      <c r="T243" s="11"/>
      <c r="U243" s="11"/>
      <c r="V243" s="11"/>
      <c r="W243" s="11"/>
      <c r="X243" s="11"/>
      <c r="Y243" s="11"/>
      <c r="Z243" s="11"/>
      <c r="AA243" s="11"/>
      <c r="AB243" s="11"/>
      <c r="AC243" s="11"/>
      <c r="AD243" s="11"/>
      <c r="AE243" s="11"/>
      <c r="AF243" s="11"/>
      <c r="AG243" s="11"/>
      <c r="AH243" s="12"/>
      <c r="AI243" s="12"/>
      <c r="AJ243" s="12"/>
      <c r="AK243" s="12"/>
      <c r="AL243" s="12"/>
      <c r="AM243" s="12"/>
      <c r="AN243" s="12"/>
    </row>
    <row r="244" spans="1:40" s="13" customFormat="1" ht="33.75">
      <c r="A244" s="139" t="s">
        <v>2738</v>
      </c>
      <c r="B244" s="198" t="s">
        <v>2360</v>
      </c>
      <c r="C244" s="127" t="s">
        <v>2493</v>
      </c>
      <c r="D244" s="128" t="s">
        <v>2415</v>
      </c>
      <c r="E244" s="128" t="s">
        <v>2772</v>
      </c>
      <c r="F244" s="128" t="s">
        <v>2772</v>
      </c>
      <c r="G244" s="128" t="s">
        <v>2205</v>
      </c>
      <c r="H244" s="128" t="s">
        <v>1472</v>
      </c>
      <c r="I244" s="128" t="s">
        <v>2739</v>
      </c>
      <c r="J244" s="129" t="s">
        <v>2416</v>
      </c>
      <c r="K244" s="160">
        <f>317910+121200</f>
        <v>439110</v>
      </c>
      <c r="L244" s="160">
        <v>439110</v>
      </c>
      <c r="M244" s="159">
        <f t="shared" si="3"/>
        <v>0</v>
      </c>
      <c r="N244" s="11"/>
      <c r="O244" s="11"/>
      <c r="P244" s="11"/>
      <c r="Q244" s="11"/>
      <c r="R244" s="11"/>
      <c r="S244" s="11"/>
      <c r="T244" s="11"/>
      <c r="U244" s="11"/>
      <c r="V244" s="11"/>
      <c r="W244" s="11"/>
      <c r="X244" s="11"/>
      <c r="Y244" s="11"/>
      <c r="Z244" s="11"/>
      <c r="AA244" s="11"/>
      <c r="AB244" s="11"/>
      <c r="AC244" s="11"/>
      <c r="AD244" s="11"/>
      <c r="AE244" s="11"/>
      <c r="AF244" s="11"/>
      <c r="AG244" s="11"/>
      <c r="AH244" s="12"/>
      <c r="AI244" s="12"/>
      <c r="AJ244" s="12"/>
      <c r="AK244" s="12"/>
      <c r="AL244" s="12"/>
      <c r="AM244" s="12"/>
      <c r="AN244" s="12"/>
    </row>
    <row r="245" spans="1:40" s="13" customFormat="1" ht="56.25">
      <c r="A245" s="139" t="s">
        <v>2513</v>
      </c>
      <c r="B245" s="198" t="s">
        <v>2360</v>
      </c>
      <c r="C245" s="127" t="s">
        <v>2995</v>
      </c>
      <c r="D245" s="128" t="s">
        <v>2415</v>
      </c>
      <c r="E245" s="128" t="s">
        <v>2772</v>
      </c>
      <c r="F245" s="128" t="s">
        <v>2772</v>
      </c>
      <c r="G245" s="128" t="s">
        <v>2205</v>
      </c>
      <c r="H245" s="128" t="s">
        <v>1472</v>
      </c>
      <c r="I245" s="128" t="s">
        <v>3087</v>
      </c>
      <c r="J245" s="129" t="s">
        <v>2416</v>
      </c>
      <c r="K245" s="160">
        <v>212000</v>
      </c>
      <c r="L245" s="160">
        <v>0</v>
      </c>
      <c r="M245" s="159">
        <f t="shared" si="3"/>
        <v>212000</v>
      </c>
      <c r="N245" s="11"/>
      <c r="O245" s="11"/>
      <c r="P245" s="11"/>
      <c r="Q245" s="11"/>
      <c r="R245" s="11"/>
      <c r="S245" s="11"/>
      <c r="T245" s="11"/>
      <c r="U245" s="11"/>
      <c r="V245" s="11"/>
      <c r="W245" s="11"/>
      <c r="X245" s="11"/>
      <c r="Y245" s="11"/>
      <c r="Z245" s="11"/>
      <c r="AA245" s="11"/>
      <c r="AB245" s="11"/>
      <c r="AC245" s="11"/>
      <c r="AD245" s="11"/>
      <c r="AE245" s="11"/>
      <c r="AF245" s="11"/>
      <c r="AG245" s="11"/>
      <c r="AH245" s="12"/>
      <c r="AI245" s="12"/>
      <c r="AJ245" s="12"/>
      <c r="AK245" s="12"/>
      <c r="AL245" s="12"/>
      <c r="AM245" s="12"/>
      <c r="AN245" s="12"/>
    </row>
    <row r="246" spans="1:40" s="13" customFormat="1" ht="33.75">
      <c r="A246" s="139" t="s">
        <v>3045</v>
      </c>
      <c r="B246" s="198" t="s">
        <v>2360</v>
      </c>
      <c r="C246" s="127" t="s">
        <v>2493</v>
      </c>
      <c r="D246" s="128" t="s">
        <v>2415</v>
      </c>
      <c r="E246" s="128" t="s">
        <v>2772</v>
      </c>
      <c r="F246" s="128" t="s">
        <v>2772</v>
      </c>
      <c r="G246" s="128" t="s">
        <v>2205</v>
      </c>
      <c r="H246" s="128" t="s">
        <v>1472</v>
      </c>
      <c r="I246" s="128" t="s">
        <v>3044</v>
      </c>
      <c r="J246" s="129" t="s">
        <v>2416</v>
      </c>
      <c r="K246" s="160">
        <v>1250000</v>
      </c>
      <c r="L246" s="160">
        <v>1250000</v>
      </c>
      <c r="M246" s="159">
        <f t="shared" si="3"/>
        <v>0</v>
      </c>
      <c r="N246" s="11"/>
      <c r="O246" s="11"/>
      <c r="P246" s="11"/>
      <c r="Q246" s="11"/>
      <c r="R246" s="11"/>
      <c r="S246" s="11"/>
      <c r="T246" s="11"/>
      <c r="U246" s="11"/>
      <c r="V246" s="11"/>
      <c r="W246" s="11"/>
      <c r="X246" s="11"/>
      <c r="Y246" s="11"/>
      <c r="Z246" s="11"/>
      <c r="AA246" s="11"/>
      <c r="AB246" s="11"/>
      <c r="AC246" s="11"/>
      <c r="AD246" s="11"/>
      <c r="AE246" s="11"/>
      <c r="AF246" s="11"/>
      <c r="AG246" s="11"/>
      <c r="AH246" s="12"/>
      <c r="AI246" s="12"/>
      <c r="AJ246" s="12"/>
      <c r="AK246" s="12"/>
      <c r="AL246" s="12"/>
      <c r="AM246" s="12"/>
      <c r="AN246" s="12"/>
    </row>
    <row r="247" spans="1:40" s="13" customFormat="1" ht="15">
      <c r="A247" s="139" t="s">
        <v>2462</v>
      </c>
      <c r="B247" s="198" t="s">
        <v>2360</v>
      </c>
      <c r="C247" s="127" t="s">
        <v>2995</v>
      </c>
      <c r="D247" s="128" t="s">
        <v>2415</v>
      </c>
      <c r="E247" s="128" t="s">
        <v>2772</v>
      </c>
      <c r="F247" s="128" t="s">
        <v>2772</v>
      </c>
      <c r="G247" s="128" t="s">
        <v>2205</v>
      </c>
      <c r="H247" s="128" t="s">
        <v>1472</v>
      </c>
      <c r="I247" s="128" t="s">
        <v>1793</v>
      </c>
      <c r="J247" s="129" t="s">
        <v>2416</v>
      </c>
      <c r="K247" s="160">
        <v>773700</v>
      </c>
      <c r="L247" s="161">
        <v>764119.18</v>
      </c>
      <c r="M247" s="159">
        <f t="shared" si="3"/>
        <v>9580.819999999949</v>
      </c>
      <c r="N247" s="11"/>
      <c r="O247" s="11"/>
      <c r="P247" s="11"/>
      <c r="Q247" s="11"/>
      <c r="R247" s="11"/>
      <c r="S247" s="11"/>
      <c r="T247" s="11"/>
      <c r="U247" s="11"/>
      <c r="V247" s="11"/>
      <c r="W247" s="11"/>
      <c r="X247" s="11"/>
      <c r="Y247" s="11"/>
      <c r="Z247" s="11"/>
      <c r="AA247" s="11"/>
      <c r="AB247" s="11"/>
      <c r="AC247" s="11"/>
      <c r="AD247" s="11"/>
      <c r="AE247" s="11"/>
      <c r="AF247" s="11"/>
      <c r="AG247" s="11"/>
      <c r="AH247" s="12"/>
      <c r="AI247" s="12"/>
      <c r="AJ247" s="12"/>
      <c r="AK247" s="12"/>
      <c r="AL247" s="12"/>
      <c r="AM247" s="12"/>
      <c r="AN247" s="12"/>
    </row>
    <row r="248" spans="1:40" s="13" customFormat="1" ht="33.75">
      <c r="A248" s="139" t="s">
        <v>3068</v>
      </c>
      <c r="B248" s="198" t="s">
        <v>2360</v>
      </c>
      <c r="C248" s="127" t="s">
        <v>2995</v>
      </c>
      <c r="D248" s="128" t="s">
        <v>2415</v>
      </c>
      <c r="E248" s="128" t="s">
        <v>2772</v>
      </c>
      <c r="F248" s="128" t="s">
        <v>2772</v>
      </c>
      <c r="G248" s="128" t="s">
        <v>2205</v>
      </c>
      <c r="H248" s="128" t="s">
        <v>1472</v>
      </c>
      <c r="I248" s="128" t="s">
        <v>3069</v>
      </c>
      <c r="J248" s="129" t="s">
        <v>2416</v>
      </c>
      <c r="K248" s="160">
        <v>60000</v>
      </c>
      <c r="L248" s="161">
        <v>59943.14</v>
      </c>
      <c r="M248" s="159">
        <f t="shared" si="3"/>
        <v>56.86000000000058</v>
      </c>
      <c r="N248" s="11"/>
      <c r="O248" s="11"/>
      <c r="P248" s="11"/>
      <c r="Q248" s="11"/>
      <c r="R248" s="11"/>
      <c r="S248" s="11"/>
      <c r="T248" s="11"/>
      <c r="U248" s="11"/>
      <c r="V248" s="11"/>
      <c r="W248" s="11"/>
      <c r="X248" s="11"/>
      <c r="Y248" s="11"/>
      <c r="Z248" s="11"/>
      <c r="AA248" s="11"/>
      <c r="AB248" s="11"/>
      <c r="AC248" s="11"/>
      <c r="AD248" s="11"/>
      <c r="AE248" s="11"/>
      <c r="AF248" s="11"/>
      <c r="AG248" s="11"/>
      <c r="AH248" s="12"/>
      <c r="AI248" s="12"/>
      <c r="AJ248" s="12"/>
      <c r="AK248" s="12"/>
      <c r="AL248" s="12"/>
      <c r="AM248" s="12"/>
      <c r="AN248" s="12"/>
    </row>
    <row r="249" spans="1:40" s="13" customFormat="1" ht="45">
      <c r="A249" s="139" t="s">
        <v>2985</v>
      </c>
      <c r="B249" s="198" t="s">
        <v>2360</v>
      </c>
      <c r="C249" s="127" t="s">
        <v>2995</v>
      </c>
      <c r="D249" s="128" t="s">
        <v>2415</v>
      </c>
      <c r="E249" s="128" t="s">
        <v>2772</v>
      </c>
      <c r="F249" s="128" t="s">
        <v>2772</v>
      </c>
      <c r="G249" s="128" t="s">
        <v>2205</v>
      </c>
      <c r="H249" s="128" t="s">
        <v>1472</v>
      </c>
      <c r="I249" s="128" t="s">
        <v>2832</v>
      </c>
      <c r="J249" s="129" t="s">
        <v>2416</v>
      </c>
      <c r="K249" s="160">
        <v>96800</v>
      </c>
      <c r="L249" s="161">
        <v>96800</v>
      </c>
      <c r="M249" s="159">
        <f t="shared" si="3"/>
        <v>0</v>
      </c>
      <c r="N249" s="11"/>
      <c r="O249" s="11"/>
      <c r="P249" s="11"/>
      <c r="Q249" s="11"/>
      <c r="R249" s="11"/>
      <c r="S249" s="11"/>
      <c r="T249" s="11"/>
      <c r="U249" s="11"/>
      <c r="V249" s="11"/>
      <c r="W249" s="11"/>
      <c r="X249" s="11"/>
      <c r="Y249" s="11"/>
      <c r="Z249" s="11"/>
      <c r="AA249" s="11"/>
      <c r="AB249" s="11"/>
      <c r="AC249" s="11"/>
      <c r="AD249" s="11"/>
      <c r="AE249" s="11"/>
      <c r="AF249" s="11"/>
      <c r="AG249" s="11"/>
      <c r="AH249" s="12"/>
      <c r="AI249" s="12"/>
      <c r="AJ249" s="12"/>
      <c r="AK249" s="12"/>
      <c r="AL249" s="12"/>
      <c r="AM249" s="12"/>
      <c r="AN249" s="12"/>
    </row>
    <row r="250" spans="1:40" s="13" customFormat="1" ht="33.75">
      <c r="A250" s="139" t="s">
        <v>2429</v>
      </c>
      <c r="B250" s="198" t="s">
        <v>2360</v>
      </c>
      <c r="C250" s="127" t="s">
        <v>2995</v>
      </c>
      <c r="D250" s="128" t="s">
        <v>2415</v>
      </c>
      <c r="E250" s="128" t="s">
        <v>2772</v>
      </c>
      <c r="F250" s="128" t="s">
        <v>2772</v>
      </c>
      <c r="G250" s="128" t="s">
        <v>2205</v>
      </c>
      <c r="H250" s="128" t="s">
        <v>1472</v>
      </c>
      <c r="I250" s="128" t="s">
        <v>2430</v>
      </c>
      <c r="J250" s="129" t="s">
        <v>2416</v>
      </c>
      <c r="K250" s="160">
        <f>180700-44500</f>
        <v>136200</v>
      </c>
      <c r="L250" s="161">
        <v>136200</v>
      </c>
      <c r="M250" s="159">
        <f t="shared" si="3"/>
        <v>0</v>
      </c>
      <c r="N250" s="11"/>
      <c r="O250" s="11"/>
      <c r="P250" s="11"/>
      <c r="Q250" s="11"/>
      <c r="R250" s="11"/>
      <c r="S250" s="11"/>
      <c r="T250" s="11"/>
      <c r="U250" s="11"/>
      <c r="V250" s="11"/>
      <c r="W250" s="11"/>
      <c r="X250" s="11"/>
      <c r="Y250" s="11"/>
      <c r="Z250" s="11"/>
      <c r="AA250" s="11"/>
      <c r="AB250" s="11"/>
      <c r="AC250" s="11"/>
      <c r="AD250" s="11"/>
      <c r="AE250" s="11"/>
      <c r="AF250" s="11"/>
      <c r="AG250" s="11"/>
      <c r="AH250" s="12"/>
      <c r="AI250" s="12"/>
      <c r="AJ250" s="12"/>
      <c r="AK250" s="12"/>
      <c r="AL250" s="12"/>
      <c r="AM250" s="12"/>
      <c r="AN250" s="12"/>
    </row>
    <row r="251" spans="1:40" s="13" customFormat="1" ht="45">
      <c r="A251" s="139" t="s">
        <v>2431</v>
      </c>
      <c r="B251" s="198" t="s">
        <v>2360</v>
      </c>
      <c r="C251" s="127" t="s">
        <v>2995</v>
      </c>
      <c r="D251" s="128" t="s">
        <v>2415</v>
      </c>
      <c r="E251" s="128" t="s">
        <v>2772</v>
      </c>
      <c r="F251" s="128" t="s">
        <v>2772</v>
      </c>
      <c r="G251" s="128" t="s">
        <v>2205</v>
      </c>
      <c r="H251" s="128" t="s">
        <v>1472</v>
      </c>
      <c r="I251" s="128" t="s">
        <v>2432</v>
      </c>
      <c r="J251" s="129" t="s">
        <v>2416</v>
      </c>
      <c r="K251" s="160">
        <v>23400</v>
      </c>
      <c r="L251" s="161">
        <v>23400</v>
      </c>
      <c r="M251" s="159">
        <f t="shared" si="3"/>
        <v>0</v>
      </c>
      <c r="N251" s="11"/>
      <c r="O251" s="11"/>
      <c r="P251" s="11"/>
      <c r="Q251" s="11"/>
      <c r="R251" s="11"/>
      <c r="S251" s="11"/>
      <c r="T251" s="11"/>
      <c r="U251" s="11"/>
      <c r="V251" s="11"/>
      <c r="W251" s="11"/>
      <c r="X251" s="11"/>
      <c r="Y251" s="11"/>
      <c r="Z251" s="11"/>
      <c r="AA251" s="11"/>
      <c r="AB251" s="11"/>
      <c r="AC251" s="11"/>
      <c r="AD251" s="11"/>
      <c r="AE251" s="11"/>
      <c r="AF251" s="11"/>
      <c r="AG251" s="11"/>
      <c r="AH251" s="12"/>
      <c r="AI251" s="12"/>
      <c r="AJ251" s="12"/>
      <c r="AK251" s="12"/>
      <c r="AL251" s="12"/>
      <c r="AM251" s="12"/>
      <c r="AN251" s="12"/>
    </row>
    <row r="252" spans="1:40" s="13" customFormat="1" ht="45">
      <c r="A252" s="139" t="s">
        <v>2025</v>
      </c>
      <c r="B252" s="198" t="s">
        <v>2360</v>
      </c>
      <c r="C252" s="127" t="s">
        <v>2995</v>
      </c>
      <c r="D252" s="128" t="s">
        <v>2415</v>
      </c>
      <c r="E252" s="128" t="s">
        <v>2772</v>
      </c>
      <c r="F252" s="128" t="s">
        <v>2772</v>
      </c>
      <c r="G252" s="128" t="s">
        <v>2205</v>
      </c>
      <c r="H252" s="128" t="s">
        <v>1472</v>
      </c>
      <c r="I252" s="128" t="s">
        <v>2026</v>
      </c>
      <c r="J252" s="129" t="s">
        <v>2416</v>
      </c>
      <c r="K252" s="160">
        <f>31846861+39</f>
        <v>31846900</v>
      </c>
      <c r="L252" s="161">
        <v>31846900</v>
      </c>
      <c r="M252" s="159">
        <f t="shared" si="3"/>
        <v>0</v>
      </c>
      <c r="N252" s="11"/>
      <c r="O252" s="11"/>
      <c r="P252" s="11"/>
      <c r="Q252" s="11"/>
      <c r="R252" s="11"/>
      <c r="S252" s="11"/>
      <c r="T252" s="11"/>
      <c r="U252" s="11"/>
      <c r="V252" s="11"/>
      <c r="W252" s="11"/>
      <c r="X252" s="11"/>
      <c r="Y252" s="11"/>
      <c r="Z252" s="11"/>
      <c r="AA252" s="11"/>
      <c r="AB252" s="11"/>
      <c r="AC252" s="11"/>
      <c r="AD252" s="11"/>
      <c r="AE252" s="11"/>
      <c r="AF252" s="11"/>
      <c r="AG252" s="11"/>
      <c r="AH252" s="12"/>
      <c r="AI252" s="12"/>
      <c r="AJ252" s="12"/>
      <c r="AK252" s="12"/>
      <c r="AL252" s="12"/>
      <c r="AM252" s="12"/>
      <c r="AN252" s="12"/>
    </row>
    <row r="253" spans="1:40" s="13" customFormat="1" ht="33.75">
      <c r="A253" s="139" t="s">
        <v>2433</v>
      </c>
      <c r="B253" s="198" t="s">
        <v>2360</v>
      </c>
      <c r="C253" s="127" t="s">
        <v>1351</v>
      </c>
      <c r="D253" s="128" t="s">
        <v>2415</v>
      </c>
      <c r="E253" s="128" t="s">
        <v>2772</v>
      </c>
      <c r="F253" s="128" t="s">
        <v>2772</v>
      </c>
      <c r="G253" s="128" t="s">
        <v>2205</v>
      </c>
      <c r="H253" s="128" t="s">
        <v>1472</v>
      </c>
      <c r="I253" s="128" t="s">
        <v>2434</v>
      </c>
      <c r="J253" s="129" t="s">
        <v>2416</v>
      </c>
      <c r="K253" s="160">
        <v>269026900</v>
      </c>
      <c r="L253" s="160">
        <v>269026900</v>
      </c>
      <c r="M253" s="159">
        <f t="shared" si="3"/>
        <v>0</v>
      </c>
      <c r="N253" s="11"/>
      <c r="O253" s="11"/>
      <c r="P253" s="11"/>
      <c r="Q253" s="11"/>
      <c r="R253" s="11"/>
      <c r="S253" s="11"/>
      <c r="T253" s="11"/>
      <c r="U253" s="11"/>
      <c r="V253" s="11"/>
      <c r="W253" s="11"/>
      <c r="X253" s="11"/>
      <c r="Y253" s="11"/>
      <c r="Z253" s="11"/>
      <c r="AA253" s="11"/>
      <c r="AB253" s="11"/>
      <c r="AC253" s="11"/>
      <c r="AD253" s="11"/>
      <c r="AE253" s="11"/>
      <c r="AF253" s="11"/>
      <c r="AG253" s="11"/>
      <c r="AH253" s="12"/>
      <c r="AI253" s="12"/>
      <c r="AJ253" s="12"/>
      <c r="AK253" s="12"/>
      <c r="AL253" s="12"/>
      <c r="AM253" s="12"/>
      <c r="AN253" s="12"/>
    </row>
    <row r="254" spans="1:40" s="13" customFormat="1" ht="45">
      <c r="A254" s="139" t="s">
        <v>2187</v>
      </c>
      <c r="B254" s="198" t="s">
        <v>2360</v>
      </c>
      <c r="C254" s="127" t="s">
        <v>2493</v>
      </c>
      <c r="D254" s="128" t="s">
        <v>2415</v>
      </c>
      <c r="E254" s="128" t="s">
        <v>2772</v>
      </c>
      <c r="F254" s="128" t="s">
        <v>2772</v>
      </c>
      <c r="G254" s="128" t="s">
        <v>2205</v>
      </c>
      <c r="H254" s="128" t="s">
        <v>1472</v>
      </c>
      <c r="I254" s="128" t="s">
        <v>2188</v>
      </c>
      <c r="J254" s="129" t="s">
        <v>2416</v>
      </c>
      <c r="K254" s="160">
        <v>13473900</v>
      </c>
      <c r="L254" s="160">
        <v>13337975.74</v>
      </c>
      <c r="M254" s="159">
        <f t="shared" si="3"/>
        <v>135924.25999999978</v>
      </c>
      <c r="N254" s="11"/>
      <c r="O254" s="11"/>
      <c r="P254" s="11"/>
      <c r="Q254" s="11"/>
      <c r="R254" s="11"/>
      <c r="S254" s="11"/>
      <c r="T254" s="11"/>
      <c r="U254" s="11"/>
      <c r="V254" s="11"/>
      <c r="W254" s="11"/>
      <c r="X254" s="11"/>
      <c r="Y254" s="11"/>
      <c r="Z254" s="11"/>
      <c r="AA254" s="11"/>
      <c r="AB254" s="11"/>
      <c r="AC254" s="11"/>
      <c r="AD254" s="11"/>
      <c r="AE254" s="11"/>
      <c r="AF254" s="11"/>
      <c r="AG254" s="11"/>
      <c r="AH254" s="12"/>
      <c r="AI254" s="12"/>
      <c r="AJ254" s="12"/>
      <c r="AK254" s="12"/>
      <c r="AL254" s="12"/>
      <c r="AM254" s="12"/>
      <c r="AN254" s="12"/>
    </row>
    <row r="255" spans="1:40" s="13" customFormat="1" ht="22.5">
      <c r="A255" s="139" t="s">
        <v>3047</v>
      </c>
      <c r="B255" s="198" t="s">
        <v>2360</v>
      </c>
      <c r="C255" s="127" t="s">
        <v>2493</v>
      </c>
      <c r="D255" s="128" t="s">
        <v>2415</v>
      </c>
      <c r="E255" s="128" t="s">
        <v>2772</v>
      </c>
      <c r="F255" s="128" t="s">
        <v>2772</v>
      </c>
      <c r="G255" s="128" t="s">
        <v>2205</v>
      </c>
      <c r="H255" s="128" t="s">
        <v>1472</v>
      </c>
      <c r="I255" s="128" t="s">
        <v>3046</v>
      </c>
      <c r="J255" s="129" t="s">
        <v>2416</v>
      </c>
      <c r="K255" s="160">
        <v>125000</v>
      </c>
      <c r="L255" s="160">
        <v>125000</v>
      </c>
      <c r="M255" s="246">
        <f t="shared" si="3"/>
        <v>0</v>
      </c>
      <c r="N255" s="11"/>
      <c r="O255" s="11"/>
      <c r="P255" s="11"/>
      <c r="Q255" s="11"/>
      <c r="R255" s="11"/>
      <c r="S255" s="11"/>
      <c r="T255" s="11"/>
      <c r="U255" s="11"/>
      <c r="V255" s="11"/>
      <c r="W255" s="11"/>
      <c r="X255" s="11"/>
      <c r="Y255" s="11"/>
      <c r="Z255" s="11"/>
      <c r="AA255" s="11"/>
      <c r="AB255" s="11"/>
      <c r="AC255" s="11"/>
      <c r="AD255" s="11"/>
      <c r="AE255" s="11"/>
      <c r="AF255" s="11"/>
      <c r="AG255" s="11"/>
      <c r="AH255" s="12"/>
      <c r="AI255" s="12"/>
      <c r="AJ255" s="12"/>
      <c r="AK255" s="12"/>
      <c r="AL255" s="12"/>
      <c r="AM255" s="12"/>
      <c r="AN255" s="12"/>
    </row>
    <row r="256" spans="1:40" s="13" customFormat="1" ht="78.75">
      <c r="A256" s="139" t="s">
        <v>1212</v>
      </c>
      <c r="B256" s="198" t="s">
        <v>2360</v>
      </c>
      <c r="C256" s="127" t="s">
        <v>2847</v>
      </c>
      <c r="D256" s="128" t="s">
        <v>2415</v>
      </c>
      <c r="E256" s="128" t="s">
        <v>2772</v>
      </c>
      <c r="F256" s="128" t="s">
        <v>2772</v>
      </c>
      <c r="G256" s="128" t="s">
        <v>2205</v>
      </c>
      <c r="H256" s="128" t="s">
        <v>1472</v>
      </c>
      <c r="I256" s="128" t="s">
        <v>1213</v>
      </c>
      <c r="J256" s="129" t="s">
        <v>2416</v>
      </c>
      <c r="K256" s="160">
        <v>41400000</v>
      </c>
      <c r="L256" s="160">
        <v>0</v>
      </c>
      <c r="M256" s="246">
        <f t="shared" si="3"/>
        <v>41400000</v>
      </c>
      <c r="N256" s="11"/>
      <c r="O256" s="11"/>
      <c r="P256" s="11"/>
      <c r="Q256" s="11"/>
      <c r="R256" s="11"/>
      <c r="S256" s="11"/>
      <c r="T256" s="11"/>
      <c r="U256" s="11"/>
      <c r="V256" s="11"/>
      <c r="W256" s="11"/>
      <c r="X256" s="11"/>
      <c r="Y256" s="11"/>
      <c r="Z256" s="11"/>
      <c r="AA256" s="11"/>
      <c r="AB256" s="11"/>
      <c r="AC256" s="11"/>
      <c r="AD256" s="11"/>
      <c r="AE256" s="11"/>
      <c r="AF256" s="11"/>
      <c r="AG256" s="11"/>
      <c r="AH256" s="12"/>
      <c r="AI256" s="12"/>
      <c r="AJ256" s="12"/>
      <c r="AK256" s="12"/>
      <c r="AL256" s="12"/>
      <c r="AM256" s="12"/>
      <c r="AN256" s="12"/>
    </row>
    <row r="257" spans="1:40" s="13" customFormat="1" ht="78.75">
      <c r="A257" s="139" t="s">
        <v>2986</v>
      </c>
      <c r="B257" s="198" t="s">
        <v>2360</v>
      </c>
      <c r="C257" s="127" t="s">
        <v>2847</v>
      </c>
      <c r="D257" s="128" t="s">
        <v>2415</v>
      </c>
      <c r="E257" s="128" t="s">
        <v>2772</v>
      </c>
      <c r="F257" s="128" t="s">
        <v>2772</v>
      </c>
      <c r="G257" s="128" t="s">
        <v>2205</v>
      </c>
      <c r="H257" s="128" t="s">
        <v>1472</v>
      </c>
      <c r="I257" s="128" t="s">
        <v>2833</v>
      </c>
      <c r="J257" s="129" t="s">
        <v>2416</v>
      </c>
      <c r="K257" s="160">
        <v>19631400</v>
      </c>
      <c r="L257" s="160">
        <v>15381577.07</v>
      </c>
      <c r="M257" s="159">
        <f t="shared" si="3"/>
        <v>4249822.93</v>
      </c>
      <c r="N257" s="11"/>
      <c r="O257" s="11"/>
      <c r="P257" s="11"/>
      <c r="Q257" s="11"/>
      <c r="R257" s="11"/>
      <c r="S257" s="11"/>
      <c r="T257" s="11"/>
      <c r="U257" s="11"/>
      <c r="V257" s="11"/>
      <c r="W257" s="11"/>
      <c r="X257" s="11"/>
      <c r="Y257" s="11"/>
      <c r="Z257" s="11"/>
      <c r="AA257" s="11"/>
      <c r="AB257" s="11"/>
      <c r="AC257" s="11"/>
      <c r="AD257" s="11"/>
      <c r="AE257" s="11"/>
      <c r="AF257" s="11"/>
      <c r="AG257" s="11"/>
      <c r="AH257" s="12"/>
      <c r="AI257" s="12"/>
      <c r="AJ257" s="12"/>
      <c r="AK257" s="12"/>
      <c r="AL257" s="12"/>
      <c r="AM257" s="12"/>
      <c r="AN257" s="12"/>
    </row>
    <row r="258" spans="1:40" s="13" customFormat="1" ht="22.5">
      <c r="A258" s="139" t="s">
        <v>3049</v>
      </c>
      <c r="B258" s="198" t="s">
        <v>2360</v>
      </c>
      <c r="C258" s="127" t="s">
        <v>2493</v>
      </c>
      <c r="D258" s="128" t="s">
        <v>2415</v>
      </c>
      <c r="E258" s="128" t="s">
        <v>2772</v>
      </c>
      <c r="F258" s="128" t="s">
        <v>2772</v>
      </c>
      <c r="G258" s="128" t="s">
        <v>2205</v>
      </c>
      <c r="H258" s="128" t="s">
        <v>1472</v>
      </c>
      <c r="I258" s="128" t="s">
        <v>3048</v>
      </c>
      <c r="J258" s="129" t="s">
        <v>2416</v>
      </c>
      <c r="K258" s="160">
        <v>2000000</v>
      </c>
      <c r="L258" s="160">
        <v>1999985.71</v>
      </c>
      <c r="M258" s="246">
        <f t="shared" si="3"/>
        <v>14.290000000037253</v>
      </c>
      <c r="N258" s="11"/>
      <c r="O258" s="11"/>
      <c r="P258" s="11"/>
      <c r="Q258" s="11"/>
      <c r="R258" s="11"/>
      <c r="S258" s="11"/>
      <c r="T258" s="11"/>
      <c r="U258" s="11"/>
      <c r="V258" s="11"/>
      <c r="W258" s="11"/>
      <c r="X258" s="11"/>
      <c r="Y258" s="11"/>
      <c r="Z258" s="11"/>
      <c r="AA258" s="11"/>
      <c r="AB258" s="11"/>
      <c r="AC258" s="11"/>
      <c r="AD258" s="11"/>
      <c r="AE258" s="11"/>
      <c r="AF258" s="11"/>
      <c r="AG258" s="11"/>
      <c r="AH258" s="12"/>
      <c r="AI258" s="12"/>
      <c r="AJ258" s="12"/>
      <c r="AK258" s="12"/>
      <c r="AL258" s="12"/>
      <c r="AM258" s="12"/>
      <c r="AN258" s="12"/>
    </row>
    <row r="259" spans="1:40" s="13" customFormat="1" ht="22.5">
      <c r="A259" s="139" t="s">
        <v>2701</v>
      </c>
      <c r="B259" s="198" t="s">
        <v>2360</v>
      </c>
      <c r="C259" s="127" t="s">
        <v>2493</v>
      </c>
      <c r="D259" s="128" t="s">
        <v>2415</v>
      </c>
      <c r="E259" s="128" t="s">
        <v>2772</v>
      </c>
      <c r="F259" s="128" t="s">
        <v>2772</v>
      </c>
      <c r="G259" s="128" t="s">
        <v>2205</v>
      </c>
      <c r="H259" s="128" t="s">
        <v>1472</v>
      </c>
      <c r="I259" s="128" t="s">
        <v>2435</v>
      </c>
      <c r="J259" s="129" t="s">
        <v>2416</v>
      </c>
      <c r="K259" s="160">
        <v>1568300</v>
      </c>
      <c r="L259" s="160">
        <v>1370607.5</v>
      </c>
      <c r="M259" s="159">
        <f t="shared" si="3"/>
        <v>197692.5</v>
      </c>
      <c r="N259" s="11"/>
      <c r="O259" s="11"/>
      <c r="P259" s="11"/>
      <c r="Q259" s="11"/>
      <c r="R259" s="11"/>
      <c r="S259" s="11"/>
      <c r="T259" s="11"/>
      <c r="U259" s="11"/>
      <c r="V259" s="11"/>
      <c r="W259" s="11"/>
      <c r="X259" s="11"/>
      <c r="Y259" s="11"/>
      <c r="Z259" s="11"/>
      <c r="AA259" s="11"/>
      <c r="AB259" s="11"/>
      <c r="AC259" s="11"/>
      <c r="AD259" s="11"/>
      <c r="AE259" s="11"/>
      <c r="AF259" s="11"/>
      <c r="AG259" s="11"/>
      <c r="AH259" s="12"/>
      <c r="AI259" s="12"/>
      <c r="AJ259" s="12"/>
      <c r="AK259" s="12"/>
      <c r="AL259" s="12"/>
      <c r="AM259" s="12"/>
      <c r="AN259" s="12"/>
    </row>
    <row r="260" spans="1:40" s="13" customFormat="1" ht="45">
      <c r="A260" s="139" t="s">
        <v>2436</v>
      </c>
      <c r="B260" s="198" t="s">
        <v>2360</v>
      </c>
      <c r="C260" s="127" t="s">
        <v>2493</v>
      </c>
      <c r="D260" s="128" t="s">
        <v>2415</v>
      </c>
      <c r="E260" s="128" t="s">
        <v>2772</v>
      </c>
      <c r="F260" s="128" t="s">
        <v>2772</v>
      </c>
      <c r="G260" s="128" t="s">
        <v>2205</v>
      </c>
      <c r="H260" s="128" t="s">
        <v>1472</v>
      </c>
      <c r="I260" s="128" t="s">
        <v>2437</v>
      </c>
      <c r="J260" s="129" t="s">
        <v>2416</v>
      </c>
      <c r="K260" s="160">
        <f>3391500-404000</f>
        <v>2987500</v>
      </c>
      <c r="L260" s="160">
        <v>2987460</v>
      </c>
      <c r="M260" s="246">
        <f t="shared" si="3"/>
        <v>40</v>
      </c>
      <c r="N260" s="11"/>
      <c r="O260" s="11"/>
      <c r="P260" s="11"/>
      <c r="Q260" s="11"/>
      <c r="R260" s="11"/>
      <c r="S260" s="11"/>
      <c r="T260" s="11"/>
      <c r="U260" s="11"/>
      <c r="V260" s="11"/>
      <c r="W260" s="11"/>
      <c r="X260" s="11"/>
      <c r="Y260" s="11"/>
      <c r="Z260" s="11"/>
      <c r="AA260" s="11"/>
      <c r="AB260" s="11"/>
      <c r="AC260" s="11"/>
      <c r="AD260" s="11"/>
      <c r="AE260" s="11"/>
      <c r="AF260" s="11"/>
      <c r="AG260" s="11"/>
      <c r="AH260" s="12"/>
      <c r="AI260" s="12"/>
      <c r="AJ260" s="12"/>
      <c r="AK260" s="12"/>
      <c r="AL260" s="12"/>
      <c r="AM260" s="12"/>
      <c r="AN260" s="12"/>
    </row>
    <row r="261" spans="1:40" s="13" customFormat="1" ht="15">
      <c r="A261" s="210" t="s">
        <v>195</v>
      </c>
      <c r="B261" s="198" t="s">
        <v>2360</v>
      </c>
      <c r="C261" s="127" t="s">
        <v>2847</v>
      </c>
      <c r="D261" s="128" t="s">
        <v>2415</v>
      </c>
      <c r="E261" s="128" t="s">
        <v>2772</v>
      </c>
      <c r="F261" s="128" t="s">
        <v>2772</v>
      </c>
      <c r="G261" s="128" t="s">
        <v>2205</v>
      </c>
      <c r="H261" s="128" t="s">
        <v>1472</v>
      </c>
      <c r="I261" s="128" t="s">
        <v>196</v>
      </c>
      <c r="J261" s="129" t="s">
        <v>2416</v>
      </c>
      <c r="K261" s="160">
        <v>4000000</v>
      </c>
      <c r="L261" s="160">
        <v>4000000</v>
      </c>
      <c r="M261" s="159">
        <f t="shared" si="3"/>
        <v>0</v>
      </c>
      <c r="N261" s="11"/>
      <c r="O261" s="11"/>
      <c r="P261" s="11"/>
      <c r="Q261" s="11"/>
      <c r="R261" s="11"/>
      <c r="S261" s="11"/>
      <c r="T261" s="11"/>
      <c r="U261" s="11"/>
      <c r="V261" s="11"/>
      <c r="W261" s="11"/>
      <c r="X261" s="11"/>
      <c r="Y261" s="11"/>
      <c r="Z261" s="11"/>
      <c r="AA261" s="11"/>
      <c r="AB261" s="11"/>
      <c r="AC261" s="11"/>
      <c r="AD261" s="11"/>
      <c r="AE261" s="11"/>
      <c r="AF261" s="11"/>
      <c r="AG261" s="11"/>
      <c r="AH261" s="12"/>
      <c r="AI261" s="12"/>
      <c r="AJ261" s="12"/>
      <c r="AK261" s="12"/>
      <c r="AL261" s="12"/>
      <c r="AM261" s="12"/>
      <c r="AN261" s="12"/>
    </row>
    <row r="262" spans="1:40" s="13" customFormat="1" ht="33.75">
      <c r="A262" s="210" t="s">
        <v>197</v>
      </c>
      <c r="B262" s="198" t="s">
        <v>2360</v>
      </c>
      <c r="C262" s="127" t="s">
        <v>2847</v>
      </c>
      <c r="D262" s="128" t="s">
        <v>2415</v>
      </c>
      <c r="E262" s="128" t="s">
        <v>2772</v>
      </c>
      <c r="F262" s="128" t="s">
        <v>2772</v>
      </c>
      <c r="G262" s="128" t="s">
        <v>2205</v>
      </c>
      <c r="H262" s="128" t="s">
        <v>1472</v>
      </c>
      <c r="I262" s="128" t="s">
        <v>198</v>
      </c>
      <c r="J262" s="129" t="s">
        <v>2416</v>
      </c>
      <c r="K262" s="160">
        <v>8000000</v>
      </c>
      <c r="L262" s="160">
        <v>8000000</v>
      </c>
      <c r="M262" s="246">
        <f t="shared" si="3"/>
        <v>0</v>
      </c>
      <c r="N262" s="11"/>
      <c r="O262" s="11"/>
      <c r="P262" s="11"/>
      <c r="Q262" s="11"/>
      <c r="R262" s="11"/>
      <c r="S262" s="11"/>
      <c r="T262" s="11"/>
      <c r="U262" s="11"/>
      <c r="V262" s="11"/>
      <c r="W262" s="11"/>
      <c r="X262" s="11"/>
      <c r="Y262" s="11"/>
      <c r="Z262" s="11"/>
      <c r="AA262" s="11"/>
      <c r="AB262" s="11"/>
      <c r="AC262" s="11"/>
      <c r="AD262" s="11"/>
      <c r="AE262" s="11"/>
      <c r="AF262" s="11"/>
      <c r="AG262" s="11"/>
      <c r="AH262" s="12"/>
      <c r="AI262" s="12"/>
      <c r="AJ262" s="12"/>
      <c r="AK262" s="12"/>
      <c r="AL262" s="12"/>
      <c r="AM262" s="12"/>
      <c r="AN262" s="12"/>
    </row>
    <row r="263" spans="1:40" s="13" customFormat="1" ht="22.5">
      <c r="A263" s="48" t="s">
        <v>2990</v>
      </c>
      <c r="B263" s="197" t="s">
        <v>2360</v>
      </c>
      <c r="C263" s="37" t="s">
        <v>2764</v>
      </c>
      <c r="D263" s="38" t="s">
        <v>2415</v>
      </c>
      <c r="E263" s="38" t="s">
        <v>2772</v>
      </c>
      <c r="F263" s="38" t="s">
        <v>1473</v>
      </c>
      <c r="G263" s="38" t="s">
        <v>2764</v>
      </c>
      <c r="H263" s="38" t="s">
        <v>2766</v>
      </c>
      <c r="I263" s="38" t="s">
        <v>2767</v>
      </c>
      <c r="J263" s="39" t="s">
        <v>2416</v>
      </c>
      <c r="K263" s="162">
        <f>K264+K266+K268+K270+K272+K274+K359+K361</f>
        <v>3274851541.7600007</v>
      </c>
      <c r="L263" s="162">
        <f>L264+L266+L268+L270+L272+L274+L359+L361</f>
        <v>3215151139.96</v>
      </c>
      <c r="M263" s="159">
        <f t="shared" si="3"/>
        <v>59700401.80000067</v>
      </c>
      <c r="N263" s="11"/>
      <c r="O263" s="11"/>
      <c r="P263" s="11"/>
      <c r="Q263" s="11"/>
      <c r="R263" s="11"/>
      <c r="S263" s="11"/>
      <c r="T263" s="11"/>
      <c r="U263" s="11"/>
      <c r="V263" s="11"/>
      <c r="W263" s="11"/>
      <c r="X263" s="11"/>
      <c r="Y263" s="11"/>
      <c r="Z263" s="11"/>
      <c r="AA263" s="11"/>
      <c r="AB263" s="11"/>
      <c r="AC263" s="11"/>
      <c r="AD263" s="11"/>
      <c r="AE263" s="11"/>
      <c r="AF263" s="11"/>
      <c r="AG263" s="11"/>
      <c r="AH263" s="12"/>
      <c r="AI263" s="12"/>
      <c r="AJ263" s="12"/>
      <c r="AK263" s="12"/>
      <c r="AL263" s="12"/>
      <c r="AM263" s="12"/>
      <c r="AN263" s="12"/>
    </row>
    <row r="264" spans="1:40" s="13" customFormat="1" ht="22.5">
      <c r="A264" s="48" t="s">
        <v>2465</v>
      </c>
      <c r="B264" s="197" t="s">
        <v>2360</v>
      </c>
      <c r="C264" s="37" t="s">
        <v>2497</v>
      </c>
      <c r="D264" s="38" t="s">
        <v>2415</v>
      </c>
      <c r="E264" s="38" t="s">
        <v>2772</v>
      </c>
      <c r="F264" s="38" t="s">
        <v>1473</v>
      </c>
      <c r="G264" s="38" t="s">
        <v>2417</v>
      </c>
      <c r="H264" s="38" t="s">
        <v>2766</v>
      </c>
      <c r="I264" s="38" t="s">
        <v>2767</v>
      </c>
      <c r="J264" s="39" t="s">
        <v>2416</v>
      </c>
      <c r="K264" s="249">
        <f>K265</f>
        <v>37452327</v>
      </c>
      <c r="L264" s="249">
        <f>L265</f>
        <v>32130089.01</v>
      </c>
      <c r="M264" s="246">
        <f t="shared" si="3"/>
        <v>5322237.989999998</v>
      </c>
      <c r="N264" s="11"/>
      <c r="O264" s="11"/>
      <c r="P264" s="11"/>
      <c r="Q264" s="11"/>
      <c r="R264" s="11"/>
      <c r="S264" s="11"/>
      <c r="T264" s="11"/>
      <c r="U264" s="11"/>
      <c r="V264" s="11"/>
      <c r="W264" s="11"/>
      <c r="X264" s="11"/>
      <c r="Y264" s="11"/>
      <c r="Z264" s="11"/>
      <c r="AA264" s="11"/>
      <c r="AB264" s="11"/>
      <c r="AC264" s="11"/>
      <c r="AD264" s="11"/>
      <c r="AE264" s="11"/>
      <c r="AF264" s="11"/>
      <c r="AG264" s="11"/>
      <c r="AH264" s="12"/>
      <c r="AI264" s="12"/>
      <c r="AJ264" s="12"/>
      <c r="AK264" s="12"/>
      <c r="AL264" s="12"/>
      <c r="AM264" s="12"/>
      <c r="AN264" s="12"/>
    </row>
    <row r="265" spans="1:40" s="13" customFormat="1" ht="22.5">
      <c r="A265" s="139" t="s">
        <v>2466</v>
      </c>
      <c r="B265" s="198" t="s">
        <v>2360</v>
      </c>
      <c r="C265" s="127" t="s">
        <v>2497</v>
      </c>
      <c r="D265" s="128" t="s">
        <v>2415</v>
      </c>
      <c r="E265" s="128" t="s">
        <v>2772</v>
      </c>
      <c r="F265" s="128" t="s">
        <v>1473</v>
      </c>
      <c r="G265" s="128" t="s">
        <v>2417</v>
      </c>
      <c r="H265" s="128" t="s">
        <v>1472</v>
      </c>
      <c r="I265" s="128" t="s">
        <v>2767</v>
      </c>
      <c r="J265" s="129" t="s">
        <v>2416</v>
      </c>
      <c r="K265" s="168">
        <f>13576100+716600+2280000+3100000+2600000+15179627</f>
        <v>37452327</v>
      </c>
      <c r="L265" s="161">
        <v>32130089.01</v>
      </c>
      <c r="M265" s="159">
        <f t="shared" si="3"/>
        <v>5322237.989999998</v>
      </c>
      <c r="N265" s="11"/>
      <c r="O265" s="11"/>
      <c r="P265" s="11"/>
      <c r="Q265" s="11"/>
      <c r="R265" s="11"/>
      <c r="S265" s="11"/>
      <c r="T265" s="11"/>
      <c r="U265" s="11"/>
      <c r="V265" s="11"/>
      <c r="W265" s="11"/>
      <c r="X265" s="11"/>
      <c r="Y265" s="11"/>
      <c r="Z265" s="11"/>
      <c r="AA265" s="11"/>
      <c r="AB265" s="11"/>
      <c r="AC265" s="11"/>
      <c r="AD265" s="11"/>
      <c r="AE265" s="11"/>
      <c r="AF265" s="11"/>
      <c r="AG265" s="11"/>
      <c r="AH265" s="12"/>
      <c r="AI265" s="12"/>
      <c r="AJ265" s="12"/>
      <c r="AK265" s="12"/>
      <c r="AL265" s="12"/>
      <c r="AM265" s="12"/>
      <c r="AN265" s="12"/>
    </row>
    <row r="266" spans="1:40" s="13" customFormat="1" ht="22.5">
      <c r="A266" s="48" t="s">
        <v>2467</v>
      </c>
      <c r="B266" s="197" t="s">
        <v>2360</v>
      </c>
      <c r="C266" s="37" t="s">
        <v>2495</v>
      </c>
      <c r="D266" s="38" t="s">
        <v>2415</v>
      </c>
      <c r="E266" s="38" t="s">
        <v>2772</v>
      </c>
      <c r="F266" s="38" t="s">
        <v>1473</v>
      </c>
      <c r="G266" s="38" t="s">
        <v>2203</v>
      </c>
      <c r="H266" s="38" t="s">
        <v>2766</v>
      </c>
      <c r="I266" s="38" t="s">
        <v>2767</v>
      </c>
      <c r="J266" s="39" t="s">
        <v>2416</v>
      </c>
      <c r="K266" s="162">
        <f>K267</f>
        <v>7717600</v>
      </c>
      <c r="L266" s="162">
        <f>L267</f>
        <v>7717600</v>
      </c>
      <c r="M266" s="246">
        <f t="shared" si="3"/>
        <v>0</v>
      </c>
      <c r="N266" s="11"/>
      <c r="O266" s="11"/>
      <c r="P266" s="11"/>
      <c r="Q266" s="11"/>
      <c r="R266" s="11"/>
      <c r="S266" s="11"/>
      <c r="T266" s="11"/>
      <c r="U266" s="11"/>
      <c r="V266" s="11"/>
      <c r="W266" s="11"/>
      <c r="X266" s="11"/>
      <c r="Y266" s="11"/>
      <c r="Z266" s="11"/>
      <c r="AA266" s="11"/>
      <c r="AB266" s="11"/>
      <c r="AC266" s="11"/>
      <c r="AD266" s="11"/>
      <c r="AE266" s="11"/>
      <c r="AF266" s="11"/>
      <c r="AG266" s="11"/>
      <c r="AH266" s="12"/>
      <c r="AI266" s="12"/>
      <c r="AJ266" s="12"/>
      <c r="AK266" s="12"/>
      <c r="AL266" s="12"/>
      <c r="AM266" s="12"/>
      <c r="AN266" s="12"/>
    </row>
    <row r="267" spans="1:40" s="13" customFormat="1" ht="22.5">
      <c r="A267" s="144" t="s">
        <v>2750</v>
      </c>
      <c r="B267" s="198" t="s">
        <v>2360</v>
      </c>
      <c r="C267" s="127" t="s">
        <v>2495</v>
      </c>
      <c r="D267" s="128" t="s">
        <v>2415</v>
      </c>
      <c r="E267" s="128" t="s">
        <v>2772</v>
      </c>
      <c r="F267" s="128" t="s">
        <v>1473</v>
      </c>
      <c r="G267" s="128" t="s">
        <v>2203</v>
      </c>
      <c r="H267" s="128" t="s">
        <v>1472</v>
      </c>
      <c r="I267" s="128" t="s">
        <v>2767</v>
      </c>
      <c r="J267" s="129" t="s">
        <v>2416</v>
      </c>
      <c r="K267" s="160">
        <v>7717600</v>
      </c>
      <c r="L267" s="160">
        <v>7717600</v>
      </c>
      <c r="M267" s="159">
        <f t="shared" si="3"/>
        <v>0</v>
      </c>
      <c r="N267" s="11"/>
      <c r="O267" s="11"/>
      <c r="P267" s="11"/>
      <c r="Q267" s="11"/>
      <c r="R267" s="11"/>
      <c r="S267" s="11"/>
      <c r="T267" s="11"/>
      <c r="U267" s="11"/>
      <c r="V267" s="11"/>
      <c r="W267" s="11"/>
      <c r="X267" s="11"/>
      <c r="Y267" s="11"/>
      <c r="Z267" s="11"/>
      <c r="AA267" s="11"/>
      <c r="AB267" s="11"/>
      <c r="AC267" s="11"/>
      <c r="AD267" s="11"/>
      <c r="AE267" s="11"/>
      <c r="AF267" s="11"/>
      <c r="AG267" s="11"/>
      <c r="AH267" s="12"/>
      <c r="AI267" s="12"/>
      <c r="AJ267" s="12"/>
      <c r="AK267" s="12"/>
      <c r="AL267" s="12"/>
      <c r="AM267" s="12"/>
      <c r="AN267" s="12"/>
    </row>
    <row r="268" spans="1:40" s="13" customFormat="1" ht="33.75">
      <c r="A268" s="96" t="s">
        <v>2438</v>
      </c>
      <c r="B268" s="197" t="s">
        <v>2360</v>
      </c>
      <c r="C268" s="37" t="s">
        <v>2497</v>
      </c>
      <c r="D268" s="38" t="s">
        <v>2415</v>
      </c>
      <c r="E268" s="38" t="s">
        <v>2772</v>
      </c>
      <c r="F268" s="38" t="s">
        <v>1473</v>
      </c>
      <c r="G268" s="38" t="s">
        <v>2991</v>
      </c>
      <c r="H268" s="38" t="s">
        <v>2766</v>
      </c>
      <c r="I268" s="38" t="s">
        <v>2767</v>
      </c>
      <c r="J268" s="39" t="s">
        <v>2416</v>
      </c>
      <c r="K268" s="162">
        <f>K269</f>
        <v>1224631.28</v>
      </c>
      <c r="L268" s="162">
        <f>L269</f>
        <v>1224631.28</v>
      </c>
      <c r="M268" s="159">
        <f t="shared" si="3"/>
        <v>0</v>
      </c>
      <c r="N268" s="11"/>
      <c r="O268" s="11"/>
      <c r="P268" s="11"/>
      <c r="Q268" s="11"/>
      <c r="R268" s="11"/>
      <c r="S268" s="11"/>
      <c r="T268" s="11"/>
      <c r="U268" s="11"/>
      <c r="V268" s="11"/>
      <c r="W268" s="11"/>
      <c r="X268" s="11"/>
      <c r="Y268" s="11"/>
      <c r="Z268" s="11"/>
      <c r="AA268" s="11"/>
      <c r="AB268" s="11"/>
      <c r="AC268" s="11"/>
      <c r="AD268" s="11"/>
      <c r="AE268" s="11"/>
      <c r="AF268" s="11"/>
      <c r="AG268" s="11"/>
      <c r="AH268" s="12"/>
      <c r="AI268" s="12"/>
      <c r="AJ268" s="12"/>
      <c r="AK268" s="12"/>
      <c r="AL268" s="12"/>
      <c r="AM268" s="12"/>
      <c r="AN268" s="12"/>
    </row>
    <row r="269" spans="1:40" s="13" customFormat="1" ht="33.75">
      <c r="A269" s="139" t="s">
        <v>2439</v>
      </c>
      <c r="B269" s="198" t="s">
        <v>2360</v>
      </c>
      <c r="C269" s="127" t="s">
        <v>2497</v>
      </c>
      <c r="D269" s="128" t="s">
        <v>2415</v>
      </c>
      <c r="E269" s="128" t="s">
        <v>2772</v>
      </c>
      <c r="F269" s="128" t="s">
        <v>1473</v>
      </c>
      <c r="G269" s="128" t="s">
        <v>2991</v>
      </c>
      <c r="H269" s="128" t="s">
        <v>1472</v>
      </c>
      <c r="I269" s="128" t="s">
        <v>2767</v>
      </c>
      <c r="J269" s="129" t="s">
        <v>2416</v>
      </c>
      <c r="K269" s="160">
        <v>1224631.28</v>
      </c>
      <c r="L269" s="161">
        <v>1224631.28</v>
      </c>
      <c r="M269" s="159">
        <f t="shared" si="3"/>
        <v>0</v>
      </c>
      <c r="N269" s="11"/>
      <c r="O269" s="11"/>
      <c r="P269" s="11"/>
      <c r="Q269" s="11"/>
      <c r="R269" s="11"/>
      <c r="S269" s="11"/>
      <c r="T269" s="11"/>
      <c r="U269" s="11"/>
      <c r="V269" s="11"/>
      <c r="W269" s="11"/>
      <c r="X269" s="11"/>
      <c r="Y269" s="11"/>
      <c r="Z269" s="11"/>
      <c r="AA269" s="11"/>
      <c r="AB269" s="11"/>
      <c r="AC269" s="11"/>
      <c r="AD269" s="11"/>
      <c r="AE269" s="11"/>
      <c r="AF269" s="11"/>
      <c r="AG269" s="11"/>
      <c r="AH269" s="12"/>
      <c r="AI269" s="12"/>
      <c r="AJ269" s="12"/>
      <c r="AK269" s="12"/>
      <c r="AL269" s="12"/>
      <c r="AM269" s="12"/>
      <c r="AN269" s="12"/>
    </row>
    <row r="270" spans="1:40" s="13" customFormat="1" ht="33.75">
      <c r="A270" s="49" t="s">
        <v>2751</v>
      </c>
      <c r="B270" s="197" t="s">
        <v>2360</v>
      </c>
      <c r="C270" s="37" t="s">
        <v>2497</v>
      </c>
      <c r="D270" s="38" t="s">
        <v>2415</v>
      </c>
      <c r="E270" s="38" t="s">
        <v>2772</v>
      </c>
      <c r="F270" s="38" t="s">
        <v>1473</v>
      </c>
      <c r="G270" s="38" t="s">
        <v>2771</v>
      </c>
      <c r="H270" s="38" t="s">
        <v>2766</v>
      </c>
      <c r="I270" s="38" t="s">
        <v>2767</v>
      </c>
      <c r="J270" s="39" t="s">
        <v>2416</v>
      </c>
      <c r="K270" s="162">
        <f>K271</f>
        <v>3100</v>
      </c>
      <c r="L270" s="162">
        <f>L271</f>
        <v>0</v>
      </c>
      <c r="M270" s="246">
        <f t="shared" si="3"/>
        <v>3100</v>
      </c>
      <c r="N270" s="11"/>
      <c r="O270" s="11"/>
      <c r="P270" s="11"/>
      <c r="Q270" s="11"/>
      <c r="R270" s="11"/>
      <c r="S270" s="11"/>
      <c r="T270" s="11"/>
      <c r="U270" s="11"/>
      <c r="V270" s="11"/>
      <c r="W270" s="11"/>
      <c r="X270" s="11"/>
      <c r="Y270" s="11"/>
      <c r="Z270" s="11"/>
      <c r="AA270" s="11"/>
      <c r="AB270" s="11"/>
      <c r="AC270" s="11"/>
      <c r="AD270" s="11"/>
      <c r="AE270" s="11"/>
      <c r="AF270" s="11"/>
      <c r="AG270" s="11"/>
      <c r="AH270" s="12"/>
      <c r="AI270" s="12"/>
      <c r="AJ270" s="12"/>
      <c r="AK270" s="12"/>
      <c r="AL270" s="12"/>
      <c r="AM270" s="12"/>
      <c r="AN270" s="12"/>
    </row>
    <row r="271" spans="1:40" s="13" customFormat="1" ht="33.75">
      <c r="A271" s="145" t="s">
        <v>2752</v>
      </c>
      <c r="B271" s="198" t="s">
        <v>2360</v>
      </c>
      <c r="C271" s="127" t="s">
        <v>2497</v>
      </c>
      <c r="D271" s="128" t="s">
        <v>2415</v>
      </c>
      <c r="E271" s="128" t="s">
        <v>2772</v>
      </c>
      <c r="F271" s="128" t="s">
        <v>1473</v>
      </c>
      <c r="G271" s="128" t="s">
        <v>2771</v>
      </c>
      <c r="H271" s="128" t="s">
        <v>1472</v>
      </c>
      <c r="I271" s="128" t="s">
        <v>2767</v>
      </c>
      <c r="J271" s="129" t="s">
        <v>2416</v>
      </c>
      <c r="K271" s="160">
        <v>3100</v>
      </c>
      <c r="L271" s="160">
        <v>0</v>
      </c>
      <c r="M271" s="159">
        <f t="shared" si="3"/>
        <v>3100</v>
      </c>
      <c r="N271" s="11"/>
      <c r="O271" s="11"/>
      <c r="P271" s="11"/>
      <c r="Q271" s="11"/>
      <c r="R271" s="11"/>
      <c r="S271" s="11"/>
      <c r="T271" s="11"/>
      <c r="U271" s="11"/>
      <c r="V271" s="11"/>
      <c r="W271" s="11"/>
      <c r="X271" s="11"/>
      <c r="Y271" s="11"/>
      <c r="Z271" s="11"/>
      <c r="AA271" s="11"/>
      <c r="AB271" s="11"/>
      <c r="AC271" s="11"/>
      <c r="AD271" s="11"/>
      <c r="AE271" s="11"/>
      <c r="AF271" s="11"/>
      <c r="AG271" s="11"/>
      <c r="AH271" s="12"/>
      <c r="AI271" s="12"/>
      <c r="AJ271" s="12"/>
      <c r="AK271" s="12"/>
      <c r="AL271" s="12"/>
      <c r="AM271" s="12"/>
      <c r="AN271" s="12"/>
    </row>
    <row r="272" spans="1:40" s="13" customFormat="1" ht="22.5">
      <c r="A272" s="48" t="s">
        <v>2753</v>
      </c>
      <c r="B272" s="197" t="s">
        <v>2360</v>
      </c>
      <c r="C272" s="37" t="s">
        <v>2995</v>
      </c>
      <c r="D272" s="38" t="s">
        <v>2415</v>
      </c>
      <c r="E272" s="38" t="s">
        <v>2772</v>
      </c>
      <c r="F272" s="38" t="s">
        <v>1473</v>
      </c>
      <c r="G272" s="38" t="s">
        <v>2198</v>
      </c>
      <c r="H272" s="38" t="s">
        <v>2766</v>
      </c>
      <c r="I272" s="38" t="s">
        <v>2767</v>
      </c>
      <c r="J272" s="39" t="s">
        <v>2416</v>
      </c>
      <c r="K272" s="249">
        <f>K273</f>
        <v>8613300</v>
      </c>
      <c r="L272" s="249">
        <f>L273</f>
        <v>8217644.13</v>
      </c>
      <c r="M272" s="159">
        <f t="shared" si="3"/>
        <v>395655.8700000001</v>
      </c>
      <c r="N272" s="11"/>
      <c r="O272" s="11"/>
      <c r="P272" s="11"/>
      <c r="Q272" s="11"/>
      <c r="R272" s="11"/>
      <c r="S272" s="11"/>
      <c r="T272" s="11"/>
      <c r="U272" s="11"/>
      <c r="V272" s="11"/>
      <c r="W272" s="11"/>
      <c r="X272" s="11"/>
      <c r="Y272" s="11"/>
      <c r="Z272" s="11"/>
      <c r="AA272" s="11"/>
      <c r="AB272" s="11"/>
      <c r="AC272" s="11"/>
      <c r="AD272" s="11"/>
      <c r="AE272" s="11"/>
      <c r="AF272" s="11"/>
      <c r="AG272" s="11"/>
      <c r="AH272" s="12"/>
      <c r="AI272" s="12"/>
      <c r="AJ272" s="12"/>
      <c r="AK272" s="12"/>
      <c r="AL272" s="12"/>
      <c r="AM272" s="12"/>
      <c r="AN272" s="12"/>
    </row>
    <row r="273" spans="1:40" s="13" customFormat="1" ht="22.5">
      <c r="A273" s="139" t="s">
        <v>2754</v>
      </c>
      <c r="B273" s="198" t="s">
        <v>2360</v>
      </c>
      <c r="C273" s="127" t="s">
        <v>2995</v>
      </c>
      <c r="D273" s="128" t="s">
        <v>2415</v>
      </c>
      <c r="E273" s="128" t="s">
        <v>2772</v>
      </c>
      <c r="F273" s="128" t="s">
        <v>1473</v>
      </c>
      <c r="G273" s="128" t="s">
        <v>2198</v>
      </c>
      <c r="H273" s="128" t="s">
        <v>1472</v>
      </c>
      <c r="I273" s="128" t="s">
        <v>2767</v>
      </c>
      <c r="J273" s="129" t="s">
        <v>2416</v>
      </c>
      <c r="K273" s="168">
        <v>8613300</v>
      </c>
      <c r="L273" s="160">
        <v>8217644.13</v>
      </c>
      <c r="M273" s="159">
        <f t="shared" si="3"/>
        <v>395655.8700000001</v>
      </c>
      <c r="N273" s="11"/>
      <c r="O273" s="11"/>
      <c r="P273" s="11"/>
      <c r="Q273" s="11"/>
      <c r="R273" s="11"/>
      <c r="S273" s="11"/>
      <c r="T273" s="11"/>
      <c r="U273" s="11"/>
      <c r="V273" s="11"/>
      <c r="W273" s="11"/>
      <c r="X273" s="11"/>
      <c r="Y273" s="11"/>
      <c r="Z273" s="11"/>
      <c r="AA273" s="11"/>
      <c r="AB273" s="11"/>
      <c r="AC273" s="11"/>
      <c r="AD273" s="11"/>
      <c r="AE273" s="11"/>
      <c r="AF273" s="11"/>
      <c r="AG273" s="11"/>
      <c r="AH273" s="12"/>
      <c r="AI273" s="12"/>
      <c r="AJ273" s="12"/>
      <c r="AK273" s="12"/>
      <c r="AL273" s="12"/>
      <c r="AM273" s="12"/>
      <c r="AN273" s="12"/>
    </row>
    <row r="274" spans="1:40" s="13" customFormat="1" ht="22.5">
      <c r="A274" s="48" t="s">
        <v>2904</v>
      </c>
      <c r="B274" s="197" t="s">
        <v>2360</v>
      </c>
      <c r="C274" s="37" t="s">
        <v>2764</v>
      </c>
      <c r="D274" s="38" t="s">
        <v>2415</v>
      </c>
      <c r="E274" s="38" t="s">
        <v>2772</v>
      </c>
      <c r="F274" s="38" t="s">
        <v>1473</v>
      </c>
      <c r="G274" s="38" t="s">
        <v>2905</v>
      </c>
      <c r="H274" s="38" t="s">
        <v>2766</v>
      </c>
      <c r="I274" s="38" t="s">
        <v>2767</v>
      </c>
      <c r="J274" s="39" t="s">
        <v>2416</v>
      </c>
      <c r="K274" s="249">
        <f>K275</f>
        <v>3204722483.4800005</v>
      </c>
      <c r="L274" s="249">
        <f>L275</f>
        <v>3151686120.54</v>
      </c>
      <c r="M274" s="159">
        <f t="shared" si="3"/>
        <v>53036362.940000534</v>
      </c>
      <c r="N274" s="11"/>
      <c r="O274" s="11"/>
      <c r="P274" s="11"/>
      <c r="Q274" s="11"/>
      <c r="R274" s="11"/>
      <c r="S274" s="11"/>
      <c r="T274" s="11"/>
      <c r="U274" s="11"/>
      <c r="V274" s="11"/>
      <c r="W274" s="11"/>
      <c r="X274" s="11"/>
      <c r="Y274" s="11"/>
      <c r="Z274" s="11"/>
      <c r="AA274" s="11"/>
      <c r="AB274" s="11"/>
      <c r="AC274" s="11"/>
      <c r="AD274" s="11"/>
      <c r="AE274" s="11"/>
      <c r="AF274" s="11"/>
      <c r="AG274" s="11"/>
      <c r="AH274" s="12"/>
      <c r="AI274" s="12"/>
      <c r="AJ274" s="12"/>
      <c r="AK274" s="12"/>
      <c r="AL274" s="12"/>
      <c r="AM274" s="12"/>
      <c r="AN274" s="12"/>
    </row>
    <row r="275" spans="1:40" s="13" customFormat="1" ht="22.5">
      <c r="A275" s="139" t="s">
        <v>2755</v>
      </c>
      <c r="B275" s="198" t="s">
        <v>2360</v>
      </c>
      <c r="C275" s="127" t="s">
        <v>2764</v>
      </c>
      <c r="D275" s="128" t="s">
        <v>2415</v>
      </c>
      <c r="E275" s="128" t="s">
        <v>2772</v>
      </c>
      <c r="F275" s="128" t="s">
        <v>1473</v>
      </c>
      <c r="G275" s="128" t="s">
        <v>2905</v>
      </c>
      <c r="H275" s="128" t="s">
        <v>1472</v>
      </c>
      <c r="I275" s="128" t="s">
        <v>2767</v>
      </c>
      <c r="J275" s="129" t="s">
        <v>2416</v>
      </c>
      <c r="K275" s="168">
        <f>SUM(K276:K358)</f>
        <v>3204722483.4800005</v>
      </c>
      <c r="L275" s="168">
        <f>SUM(L276:L358)</f>
        <v>3151686120.54</v>
      </c>
      <c r="M275" s="159">
        <f aca="true" t="shared" si="4" ref="M275:M337">K275-L275</f>
        <v>53036362.940000534</v>
      </c>
      <c r="N275" s="11"/>
      <c r="O275" s="11"/>
      <c r="P275" s="11"/>
      <c r="Q275" s="11"/>
      <c r="R275" s="11"/>
      <c r="S275" s="11"/>
      <c r="T275" s="11"/>
      <c r="U275" s="11"/>
      <c r="V275" s="11"/>
      <c r="W275" s="11"/>
      <c r="X275" s="11"/>
      <c r="Y275" s="11"/>
      <c r="Z275" s="11"/>
      <c r="AA275" s="11"/>
      <c r="AB275" s="11"/>
      <c r="AC275" s="11"/>
      <c r="AD275" s="11"/>
      <c r="AE275" s="11"/>
      <c r="AF275" s="11"/>
      <c r="AG275" s="11"/>
      <c r="AH275" s="12"/>
      <c r="AI275" s="12"/>
      <c r="AJ275" s="12"/>
      <c r="AK275" s="12"/>
      <c r="AL275" s="12"/>
      <c r="AM275" s="12"/>
      <c r="AN275" s="12"/>
    </row>
    <row r="276" spans="1:40" s="13" customFormat="1" ht="33.75">
      <c r="A276" s="145" t="s">
        <v>2440</v>
      </c>
      <c r="B276" s="198" t="s">
        <v>2360</v>
      </c>
      <c r="C276" s="127" t="s">
        <v>2497</v>
      </c>
      <c r="D276" s="128" t="s">
        <v>2415</v>
      </c>
      <c r="E276" s="128" t="s">
        <v>2772</v>
      </c>
      <c r="F276" s="128" t="s">
        <v>1473</v>
      </c>
      <c r="G276" s="128" t="s">
        <v>2905</v>
      </c>
      <c r="H276" s="128" t="s">
        <v>1472</v>
      </c>
      <c r="I276" s="128" t="s">
        <v>2441</v>
      </c>
      <c r="J276" s="129" t="s">
        <v>2416</v>
      </c>
      <c r="K276" s="168">
        <f>20178200-556660</f>
        <v>19621540</v>
      </c>
      <c r="L276" s="161">
        <v>19586819.62</v>
      </c>
      <c r="M276" s="159">
        <f t="shared" si="4"/>
        <v>34720.37999999896</v>
      </c>
      <c r="N276" s="11"/>
      <c r="O276" s="11"/>
      <c r="P276" s="11"/>
      <c r="Q276" s="11"/>
      <c r="R276" s="11"/>
      <c r="S276" s="11"/>
      <c r="T276" s="11"/>
      <c r="U276" s="11"/>
      <c r="V276" s="11"/>
      <c r="W276" s="11"/>
      <c r="X276" s="11"/>
      <c r="Y276" s="11"/>
      <c r="Z276" s="11"/>
      <c r="AA276" s="11"/>
      <c r="AB276" s="11"/>
      <c r="AC276" s="11"/>
      <c r="AD276" s="11"/>
      <c r="AE276" s="11"/>
      <c r="AF276" s="11"/>
      <c r="AG276" s="11"/>
      <c r="AH276" s="12"/>
      <c r="AI276" s="12"/>
      <c r="AJ276" s="12"/>
      <c r="AK276" s="12"/>
      <c r="AL276" s="12"/>
      <c r="AM276" s="12"/>
      <c r="AN276" s="12"/>
    </row>
    <row r="277" spans="1:40" s="13" customFormat="1" ht="22.5">
      <c r="A277" s="145" t="s">
        <v>2442</v>
      </c>
      <c r="B277" s="198" t="s">
        <v>2360</v>
      </c>
      <c r="C277" s="127" t="s">
        <v>2497</v>
      </c>
      <c r="D277" s="128" t="s">
        <v>2415</v>
      </c>
      <c r="E277" s="128" t="s">
        <v>2772</v>
      </c>
      <c r="F277" s="128" t="s">
        <v>1473</v>
      </c>
      <c r="G277" s="128" t="s">
        <v>2905</v>
      </c>
      <c r="H277" s="128" t="s">
        <v>1472</v>
      </c>
      <c r="I277" s="128" t="s">
        <v>2443</v>
      </c>
      <c r="J277" s="129" t="s">
        <v>2416</v>
      </c>
      <c r="K277" s="168">
        <f>25973300-1000000-198400+297136</f>
        <v>25072036</v>
      </c>
      <c r="L277" s="161">
        <v>24980489.63</v>
      </c>
      <c r="M277" s="159">
        <f t="shared" si="4"/>
        <v>91546.37000000104</v>
      </c>
      <c r="N277" s="11"/>
      <c r="O277" s="11"/>
      <c r="P277" s="11"/>
      <c r="Q277" s="11"/>
      <c r="R277" s="11"/>
      <c r="S277" s="11"/>
      <c r="T277" s="11"/>
      <c r="U277" s="11"/>
      <c r="V277" s="11"/>
      <c r="W277" s="11"/>
      <c r="X277" s="11"/>
      <c r="Y277" s="11"/>
      <c r="Z277" s="11"/>
      <c r="AA277" s="11"/>
      <c r="AB277" s="11"/>
      <c r="AC277" s="11"/>
      <c r="AD277" s="11"/>
      <c r="AE277" s="11"/>
      <c r="AF277" s="11"/>
      <c r="AG277" s="11"/>
      <c r="AH277" s="12"/>
      <c r="AI277" s="12"/>
      <c r="AJ277" s="12"/>
      <c r="AK277" s="12"/>
      <c r="AL277" s="12"/>
      <c r="AM277" s="12"/>
      <c r="AN277" s="12"/>
    </row>
    <row r="278" spans="1:40" s="24" customFormat="1" ht="22.5">
      <c r="A278" s="139" t="s">
        <v>2444</v>
      </c>
      <c r="B278" s="198" t="s">
        <v>2360</v>
      </c>
      <c r="C278" s="127" t="s">
        <v>2497</v>
      </c>
      <c r="D278" s="128" t="s">
        <v>2415</v>
      </c>
      <c r="E278" s="128" t="s">
        <v>2772</v>
      </c>
      <c r="F278" s="128" t="s">
        <v>1473</v>
      </c>
      <c r="G278" s="128" t="s">
        <v>2905</v>
      </c>
      <c r="H278" s="128" t="s">
        <v>1472</v>
      </c>
      <c r="I278" s="128" t="s">
        <v>2445</v>
      </c>
      <c r="J278" s="129" t="s">
        <v>2416</v>
      </c>
      <c r="K278" s="168">
        <f>51894800-4191500+959300</f>
        <v>48662600</v>
      </c>
      <c r="L278" s="161">
        <v>43973908.34</v>
      </c>
      <c r="M278" s="159">
        <f t="shared" si="4"/>
        <v>4688691.659999996</v>
      </c>
      <c r="N278" s="22"/>
      <c r="O278" s="22"/>
      <c r="P278" s="22"/>
      <c r="Q278" s="22"/>
      <c r="R278" s="22"/>
      <c r="S278" s="22"/>
      <c r="T278" s="22"/>
      <c r="U278" s="22"/>
      <c r="V278" s="22"/>
      <c r="W278" s="22"/>
      <c r="X278" s="22"/>
      <c r="Y278" s="22"/>
      <c r="Z278" s="22"/>
      <c r="AA278" s="22"/>
      <c r="AB278" s="22"/>
      <c r="AC278" s="22"/>
      <c r="AD278" s="22"/>
      <c r="AE278" s="22"/>
      <c r="AF278" s="22"/>
      <c r="AG278" s="22"/>
      <c r="AH278" s="23"/>
      <c r="AI278" s="23"/>
      <c r="AJ278" s="23"/>
      <c r="AK278" s="23"/>
      <c r="AL278" s="23"/>
      <c r="AM278" s="23"/>
      <c r="AN278" s="23"/>
    </row>
    <row r="279" spans="1:40" s="13" customFormat="1" ht="45">
      <c r="A279" s="139" t="s">
        <v>2446</v>
      </c>
      <c r="B279" s="198" t="s">
        <v>2360</v>
      </c>
      <c r="C279" s="127" t="s">
        <v>2497</v>
      </c>
      <c r="D279" s="128" t="s">
        <v>2415</v>
      </c>
      <c r="E279" s="128" t="s">
        <v>2772</v>
      </c>
      <c r="F279" s="128" t="s">
        <v>1473</v>
      </c>
      <c r="G279" s="128" t="s">
        <v>2905</v>
      </c>
      <c r="H279" s="128" t="s">
        <v>1472</v>
      </c>
      <c r="I279" s="128" t="s">
        <v>2447</v>
      </c>
      <c r="J279" s="129" t="s">
        <v>2416</v>
      </c>
      <c r="K279" s="168">
        <f>8972900-280300+802890</f>
        <v>9495490</v>
      </c>
      <c r="L279" s="161">
        <v>9371958.26</v>
      </c>
      <c r="M279" s="159">
        <f t="shared" si="4"/>
        <v>123531.74000000022</v>
      </c>
      <c r="N279" s="11"/>
      <c r="O279" s="11"/>
      <c r="P279" s="11"/>
      <c r="Q279" s="11"/>
      <c r="R279" s="11"/>
      <c r="S279" s="11"/>
      <c r="T279" s="11"/>
      <c r="U279" s="11"/>
      <c r="V279" s="11"/>
      <c r="W279" s="11"/>
      <c r="X279" s="11"/>
      <c r="Y279" s="11"/>
      <c r="Z279" s="11"/>
      <c r="AA279" s="11"/>
      <c r="AB279" s="11"/>
      <c r="AC279" s="11"/>
      <c r="AD279" s="11"/>
      <c r="AE279" s="11"/>
      <c r="AF279" s="11"/>
      <c r="AG279" s="11"/>
      <c r="AH279" s="12"/>
      <c r="AI279" s="12"/>
      <c r="AJ279" s="12"/>
      <c r="AK279" s="12"/>
      <c r="AL279" s="12"/>
      <c r="AM279" s="12"/>
      <c r="AN279" s="12"/>
    </row>
    <row r="280" spans="1:40" s="13" customFormat="1" ht="90">
      <c r="A280" s="133" t="s">
        <v>2448</v>
      </c>
      <c r="B280" s="198" t="s">
        <v>2360</v>
      </c>
      <c r="C280" s="127" t="s">
        <v>2497</v>
      </c>
      <c r="D280" s="128" t="s">
        <v>2415</v>
      </c>
      <c r="E280" s="128" t="s">
        <v>2772</v>
      </c>
      <c r="F280" s="128" t="s">
        <v>1473</v>
      </c>
      <c r="G280" s="128" t="s">
        <v>2905</v>
      </c>
      <c r="H280" s="128" t="s">
        <v>1472</v>
      </c>
      <c r="I280" s="128" t="s">
        <v>2449</v>
      </c>
      <c r="J280" s="129" t="s">
        <v>2416</v>
      </c>
      <c r="K280" s="168">
        <f>46500-900+24</f>
        <v>45624</v>
      </c>
      <c r="L280" s="161">
        <v>45624</v>
      </c>
      <c r="M280" s="159">
        <f t="shared" si="4"/>
        <v>0</v>
      </c>
      <c r="N280" s="11"/>
      <c r="O280" s="11"/>
      <c r="P280" s="11"/>
      <c r="Q280" s="11"/>
      <c r="R280" s="11"/>
      <c r="S280" s="11"/>
      <c r="T280" s="11"/>
      <c r="U280" s="11"/>
      <c r="V280" s="11"/>
      <c r="W280" s="11"/>
      <c r="X280" s="11"/>
      <c r="Y280" s="11"/>
      <c r="Z280" s="11"/>
      <c r="AA280" s="11"/>
      <c r="AB280" s="11"/>
      <c r="AC280" s="11"/>
      <c r="AD280" s="11"/>
      <c r="AE280" s="11"/>
      <c r="AF280" s="11"/>
      <c r="AG280" s="11"/>
      <c r="AH280" s="12"/>
      <c r="AI280" s="12"/>
      <c r="AJ280" s="12"/>
      <c r="AK280" s="12"/>
      <c r="AL280" s="12"/>
      <c r="AM280" s="12"/>
      <c r="AN280" s="12"/>
    </row>
    <row r="281" spans="1:40" s="13" customFormat="1" ht="56.25">
      <c r="A281" s="139" t="s">
        <v>2027</v>
      </c>
      <c r="B281" s="198" t="s">
        <v>2360</v>
      </c>
      <c r="C281" s="127" t="s">
        <v>2497</v>
      </c>
      <c r="D281" s="128" t="s">
        <v>2415</v>
      </c>
      <c r="E281" s="128" t="s">
        <v>2772</v>
      </c>
      <c r="F281" s="128" t="s">
        <v>1473</v>
      </c>
      <c r="G281" s="128" t="s">
        <v>2905</v>
      </c>
      <c r="H281" s="128" t="s">
        <v>1472</v>
      </c>
      <c r="I281" s="128" t="s">
        <v>2028</v>
      </c>
      <c r="J281" s="129" t="s">
        <v>2416</v>
      </c>
      <c r="K281" s="168">
        <f>1760600-226700</f>
        <v>1533900</v>
      </c>
      <c r="L281" s="168">
        <v>1268333.83</v>
      </c>
      <c r="M281" s="159">
        <f t="shared" si="4"/>
        <v>265566.1699999999</v>
      </c>
      <c r="N281" s="11"/>
      <c r="O281" s="11"/>
      <c r="P281" s="11"/>
      <c r="Q281" s="11"/>
      <c r="R281" s="11"/>
      <c r="S281" s="11"/>
      <c r="T281" s="11"/>
      <c r="U281" s="11"/>
      <c r="V281" s="11"/>
      <c r="W281" s="11"/>
      <c r="X281" s="11"/>
      <c r="Y281" s="11"/>
      <c r="Z281" s="11"/>
      <c r="AA281" s="11"/>
      <c r="AB281" s="11"/>
      <c r="AC281" s="11"/>
      <c r="AD281" s="11"/>
      <c r="AE281" s="11"/>
      <c r="AF281" s="11"/>
      <c r="AG281" s="11"/>
      <c r="AH281" s="12"/>
      <c r="AI281" s="12"/>
      <c r="AJ281" s="12"/>
      <c r="AK281" s="12"/>
      <c r="AL281" s="12"/>
      <c r="AM281" s="12"/>
      <c r="AN281" s="12"/>
    </row>
    <row r="282" spans="1:40" s="13" customFormat="1" ht="22.5">
      <c r="A282" s="139" t="s">
        <v>2029</v>
      </c>
      <c r="B282" s="198" t="s">
        <v>2360</v>
      </c>
      <c r="C282" s="127" t="s">
        <v>2497</v>
      </c>
      <c r="D282" s="128" t="s">
        <v>2415</v>
      </c>
      <c r="E282" s="128" t="s">
        <v>2772</v>
      </c>
      <c r="F282" s="128" t="s">
        <v>1473</v>
      </c>
      <c r="G282" s="128" t="s">
        <v>2905</v>
      </c>
      <c r="H282" s="128" t="s">
        <v>1472</v>
      </c>
      <c r="I282" s="128" t="s">
        <v>2030</v>
      </c>
      <c r="J282" s="129" t="s">
        <v>2416</v>
      </c>
      <c r="K282" s="168">
        <f>2922500+156203.23</f>
        <v>3078703.23</v>
      </c>
      <c r="L282" s="161">
        <v>3059117.14</v>
      </c>
      <c r="M282" s="159">
        <f t="shared" si="4"/>
        <v>19586.08999999985</v>
      </c>
      <c r="N282" s="11"/>
      <c r="O282" s="11"/>
      <c r="P282" s="11"/>
      <c r="Q282" s="11"/>
      <c r="R282" s="11"/>
      <c r="S282" s="11"/>
      <c r="T282" s="11"/>
      <c r="U282" s="11"/>
      <c r="V282" s="11"/>
      <c r="W282" s="11"/>
      <c r="X282" s="11"/>
      <c r="Y282" s="11"/>
      <c r="Z282" s="11"/>
      <c r="AA282" s="11"/>
      <c r="AB282" s="11"/>
      <c r="AC282" s="11"/>
      <c r="AD282" s="11"/>
      <c r="AE282" s="11"/>
      <c r="AF282" s="11"/>
      <c r="AG282" s="11"/>
      <c r="AH282" s="12"/>
      <c r="AI282" s="12"/>
      <c r="AJ282" s="12"/>
      <c r="AK282" s="12"/>
      <c r="AL282" s="12"/>
      <c r="AM282" s="12"/>
      <c r="AN282" s="12"/>
    </row>
    <row r="283" spans="1:40" s="13" customFormat="1" ht="22.5">
      <c r="A283" s="139" t="s">
        <v>2031</v>
      </c>
      <c r="B283" s="198" t="s">
        <v>2360</v>
      </c>
      <c r="C283" s="127" t="s">
        <v>2497</v>
      </c>
      <c r="D283" s="128" t="s">
        <v>2415</v>
      </c>
      <c r="E283" s="128" t="s">
        <v>2772</v>
      </c>
      <c r="F283" s="128" t="s">
        <v>1473</v>
      </c>
      <c r="G283" s="128" t="s">
        <v>2905</v>
      </c>
      <c r="H283" s="128" t="s">
        <v>1472</v>
      </c>
      <c r="I283" s="128" t="s">
        <v>2032</v>
      </c>
      <c r="J283" s="129" t="s">
        <v>2416</v>
      </c>
      <c r="K283" s="168">
        <f>514000-163200-5600+11660.5</f>
        <v>356860.5</v>
      </c>
      <c r="L283" s="161">
        <v>356860.24</v>
      </c>
      <c r="M283" s="159">
        <f t="shared" si="4"/>
        <v>0.2600000000093132</v>
      </c>
      <c r="N283" s="11"/>
      <c r="O283" s="11"/>
      <c r="P283" s="11"/>
      <c r="Q283" s="11"/>
      <c r="R283" s="11"/>
      <c r="S283" s="11"/>
      <c r="T283" s="11"/>
      <c r="U283" s="11"/>
      <c r="V283" s="11"/>
      <c r="W283" s="11"/>
      <c r="X283" s="11"/>
      <c r="Y283" s="11"/>
      <c r="Z283" s="11"/>
      <c r="AA283" s="11"/>
      <c r="AB283" s="11"/>
      <c r="AC283" s="11"/>
      <c r="AD283" s="11"/>
      <c r="AE283" s="11"/>
      <c r="AF283" s="11"/>
      <c r="AG283" s="11"/>
      <c r="AH283" s="12"/>
      <c r="AI283" s="12"/>
      <c r="AJ283" s="12"/>
      <c r="AK283" s="12"/>
      <c r="AL283" s="12"/>
      <c r="AM283" s="12"/>
      <c r="AN283" s="12"/>
    </row>
    <row r="284" spans="1:40" s="24" customFormat="1" ht="45">
      <c r="A284" s="133" t="s">
        <v>2033</v>
      </c>
      <c r="B284" s="198" t="s">
        <v>2360</v>
      </c>
      <c r="C284" s="127" t="s">
        <v>2497</v>
      </c>
      <c r="D284" s="128" t="s">
        <v>2415</v>
      </c>
      <c r="E284" s="128" t="s">
        <v>2772</v>
      </c>
      <c r="F284" s="128" t="s">
        <v>1473</v>
      </c>
      <c r="G284" s="128" t="s">
        <v>2905</v>
      </c>
      <c r="H284" s="128" t="s">
        <v>1472</v>
      </c>
      <c r="I284" s="128" t="s">
        <v>2034</v>
      </c>
      <c r="J284" s="129" t="s">
        <v>2416</v>
      </c>
      <c r="K284" s="168">
        <v>2700</v>
      </c>
      <c r="L284" s="161">
        <v>1184</v>
      </c>
      <c r="M284" s="159">
        <f t="shared" si="4"/>
        <v>1516</v>
      </c>
      <c r="N284" s="22"/>
      <c r="O284" s="22"/>
      <c r="P284" s="22"/>
      <c r="Q284" s="22"/>
      <c r="R284" s="22"/>
      <c r="S284" s="22"/>
      <c r="T284" s="22"/>
      <c r="U284" s="22"/>
      <c r="V284" s="22"/>
      <c r="W284" s="22"/>
      <c r="X284" s="22"/>
      <c r="Y284" s="22"/>
      <c r="Z284" s="22"/>
      <c r="AA284" s="22"/>
      <c r="AB284" s="22"/>
      <c r="AC284" s="22"/>
      <c r="AD284" s="22"/>
      <c r="AE284" s="22"/>
      <c r="AF284" s="22"/>
      <c r="AG284" s="22"/>
      <c r="AH284" s="23"/>
      <c r="AI284" s="23"/>
      <c r="AJ284" s="23"/>
      <c r="AK284" s="23"/>
      <c r="AL284" s="23"/>
      <c r="AM284" s="23"/>
      <c r="AN284" s="23"/>
    </row>
    <row r="285" spans="1:40" s="13" customFormat="1" ht="22.5">
      <c r="A285" s="139" t="s">
        <v>2035</v>
      </c>
      <c r="B285" s="198" t="s">
        <v>2360</v>
      </c>
      <c r="C285" s="127" t="s">
        <v>2493</v>
      </c>
      <c r="D285" s="128" t="s">
        <v>2415</v>
      </c>
      <c r="E285" s="128" t="s">
        <v>2772</v>
      </c>
      <c r="F285" s="128" t="s">
        <v>1473</v>
      </c>
      <c r="G285" s="128" t="s">
        <v>2905</v>
      </c>
      <c r="H285" s="128" t="s">
        <v>1472</v>
      </c>
      <c r="I285" s="128" t="s">
        <v>2036</v>
      </c>
      <c r="J285" s="129" t="s">
        <v>2416</v>
      </c>
      <c r="K285" s="168">
        <v>11368300</v>
      </c>
      <c r="L285" s="161">
        <v>10623992.41</v>
      </c>
      <c r="M285" s="159">
        <f t="shared" si="4"/>
        <v>744307.5899999999</v>
      </c>
      <c r="N285" s="11"/>
      <c r="O285" s="11"/>
      <c r="P285" s="11"/>
      <c r="Q285" s="11"/>
      <c r="R285" s="11"/>
      <c r="S285" s="11"/>
      <c r="T285" s="11"/>
      <c r="U285" s="11"/>
      <c r="V285" s="11"/>
      <c r="W285" s="11"/>
      <c r="X285" s="11"/>
      <c r="Y285" s="11"/>
      <c r="Z285" s="11"/>
      <c r="AA285" s="11"/>
      <c r="AB285" s="11"/>
      <c r="AC285" s="11"/>
      <c r="AD285" s="11"/>
      <c r="AE285" s="11"/>
      <c r="AF285" s="11"/>
      <c r="AG285" s="11"/>
      <c r="AH285" s="12"/>
      <c r="AI285" s="12"/>
      <c r="AJ285" s="12"/>
      <c r="AK285" s="12"/>
      <c r="AL285" s="12"/>
      <c r="AM285" s="12"/>
      <c r="AN285" s="12"/>
    </row>
    <row r="286" spans="1:40" s="24" customFormat="1" ht="33.75">
      <c r="A286" s="139" t="s">
        <v>2037</v>
      </c>
      <c r="B286" s="198" t="s">
        <v>2360</v>
      </c>
      <c r="C286" s="127" t="s">
        <v>2497</v>
      </c>
      <c r="D286" s="128" t="s">
        <v>2415</v>
      </c>
      <c r="E286" s="128" t="s">
        <v>2772</v>
      </c>
      <c r="F286" s="128" t="s">
        <v>1473</v>
      </c>
      <c r="G286" s="128" t="s">
        <v>2905</v>
      </c>
      <c r="H286" s="128" t="s">
        <v>1472</v>
      </c>
      <c r="I286" s="128" t="s">
        <v>2038</v>
      </c>
      <c r="J286" s="129" t="s">
        <v>2416</v>
      </c>
      <c r="K286" s="168">
        <f>1035900+516400+96051.77+78561.77</f>
        <v>1726913.54</v>
      </c>
      <c r="L286" s="160">
        <v>1681918.8</v>
      </c>
      <c r="M286" s="159">
        <f t="shared" si="4"/>
        <v>44994.73999999999</v>
      </c>
      <c r="N286" s="22"/>
      <c r="O286" s="22"/>
      <c r="P286" s="22"/>
      <c r="Q286" s="22"/>
      <c r="R286" s="22"/>
      <c r="S286" s="22"/>
      <c r="T286" s="22"/>
      <c r="U286" s="22"/>
      <c r="V286" s="22"/>
      <c r="W286" s="22"/>
      <c r="X286" s="22"/>
      <c r="Y286" s="22"/>
      <c r="Z286" s="22"/>
      <c r="AA286" s="22"/>
      <c r="AB286" s="22"/>
      <c r="AC286" s="22"/>
      <c r="AD286" s="22"/>
      <c r="AE286" s="22"/>
      <c r="AF286" s="22"/>
      <c r="AG286" s="22"/>
      <c r="AH286" s="23"/>
      <c r="AI286" s="23"/>
      <c r="AJ286" s="23"/>
      <c r="AK286" s="23"/>
      <c r="AL286" s="23"/>
      <c r="AM286" s="23"/>
      <c r="AN286" s="23"/>
    </row>
    <row r="287" spans="1:40" s="13" customFormat="1" ht="22.5">
      <c r="A287" s="139" t="s">
        <v>2039</v>
      </c>
      <c r="B287" s="198" t="s">
        <v>2360</v>
      </c>
      <c r="C287" s="127" t="s">
        <v>2497</v>
      </c>
      <c r="D287" s="128" t="s">
        <v>2415</v>
      </c>
      <c r="E287" s="128" t="s">
        <v>2772</v>
      </c>
      <c r="F287" s="128" t="s">
        <v>1473</v>
      </c>
      <c r="G287" s="128" t="s">
        <v>2905</v>
      </c>
      <c r="H287" s="128" t="s">
        <v>1472</v>
      </c>
      <c r="I287" s="128" t="s">
        <v>2040</v>
      </c>
      <c r="J287" s="129" t="s">
        <v>2416</v>
      </c>
      <c r="K287" s="168">
        <f>276000-30000-39634.92</f>
        <v>206365.08000000002</v>
      </c>
      <c r="L287" s="168">
        <v>206365.08</v>
      </c>
      <c r="M287" s="159">
        <f t="shared" si="4"/>
        <v>0</v>
      </c>
      <c r="N287" s="11"/>
      <c r="O287" s="11"/>
      <c r="P287" s="11"/>
      <c r="Q287" s="11"/>
      <c r="R287" s="11"/>
      <c r="S287" s="11"/>
      <c r="T287" s="11"/>
      <c r="U287" s="11"/>
      <c r="V287" s="11"/>
      <c r="W287" s="11"/>
      <c r="X287" s="11"/>
      <c r="Y287" s="11"/>
      <c r="Z287" s="11"/>
      <c r="AA287" s="11"/>
      <c r="AB287" s="11"/>
      <c r="AC287" s="11"/>
      <c r="AD287" s="11"/>
      <c r="AE287" s="11"/>
      <c r="AF287" s="11"/>
      <c r="AG287" s="11"/>
      <c r="AH287" s="12"/>
      <c r="AI287" s="12"/>
      <c r="AJ287" s="12"/>
      <c r="AK287" s="12"/>
      <c r="AL287" s="12"/>
      <c r="AM287" s="12"/>
      <c r="AN287" s="12"/>
    </row>
    <row r="288" spans="1:40" s="13" customFormat="1" ht="22.5">
      <c r="A288" s="133" t="s">
        <v>2988</v>
      </c>
      <c r="B288" s="198" t="s">
        <v>2360</v>
      </c>
      <c r="C288" s="127" t="s">
        <v>2497</v>
      </c>
      <c r="D288" s="128" t="s">
        <v>2415</v>
      </c>
      <c r="E288" s="128" t="s">
        <v>2772</v>
      </c>
      <c r="F288" s="128" t="s">
        <v>1473</v>
      </c>
      <c r="G288" s="128" t="s">
        <v>2905</v>
      </c>
      <c r="H288" s="128" t="s">
        <v>1472</v>
      </c>
      <c r="I288" s="128" t="s">
        <v>2041</v>
      </c>
      <c r="J288" s="129" t="s">
        <v>2416</v>
      </c>
      <c r="K288" s="168">
        <f>1983000-53963.78-55658-33429-79906.8-317109.42-213800.67-243246.38</f>
        <v>985885.9500000001</v>
      </c>
      <c r="L288" s="161">
        <v>885649.74</v>
      </c>
      <c r="M288" s="159">
        <f t="shared" si="4"/>
        <v>100236.21000000008</v>
      </c>
      <c r="N288" s="11"/>
      <c r="O288" s="11"/>
      <c r="P288" s="11"/>
      <c r="Q288" s="11"/>
      <c r="R288" s="11"/>
      <c r="S288" s="11"/>
      <c r="T288" s="11"/>
      <c r="U288" s="11"/>
      <c r="V288" s="11"/>
      <c r="W288" s="11"/>
      <c r="X288" s="11"/>
      <c r="Y288" s="11"/>
      <c r="Z288" s="11"/>
      <c r="AA288" s="11"/>
      <c r="AB288" s="11"/>
      <c r="AC288" s="11"/>
      <c r="AD288" s="11"/>
      <c r="AE288" s="11"/>
      <c r="AF288" s="11"/>
      <c r="AG288" s="11"/>
      <c r="AH288" s="12"/>
      <c r="AI288" s="12"/>
      <c r="AJ288" s="12"/>
      <c r="AK288" s="12"/>
      <c r="AL288" s="12"/>
      <c r="AM288" s="12"/>
      <c r="AN288" s="12"/>
    </row>
    <row r="289" spans="1:40" s="13" customFormat="1" ht="22.5">
      <c r="A289" s="133" t="s">
        <v>2227</v>
      </c>
      <c r="B289" s="198" t="s">
        <v>2360</v>
      </c>
      <c r="C289" s="127" t="s">
        <v>2497</v>
      </c>
      <c r="D289" s="128" t="s">
        <v>2415</v>
      </c>
      <c r="E289" s="128" t="s">
        <v>2772</v>
      </c>
      <c r="F289" s="128" t="s">
        <v>1473</v>
      </c>
      <c r="G289" s="128" t="s">
        <v>2905</v>
      </c>
      <c r="H289" s="128" t="s">
        <v>1472</v>
      </c>
      <c r="I289" s="128" t="s">
        <v>2228</v>
      </c>
      <c r="J289" s="129" t="s">
        <v>2416</v>
      </c>
      <c r="K289" s="168">
        <f>3400+219112.54-219112.54</f>
        <v>3400</v>
      </c>
      <c r="L289" s="161">
        <v>3323</v>
      </c>
      <c r="M289" s="159">
        <f t="shared" si="4"/>
        <v>77</v>
      </c>
      <c r="N289" s="11"/>
      <c r="O289" s="11"/>
      <c r="P289" s="11"/>
      <c r="Q289" s="11"/>
      <c r="R289" s="11"/>
      <c r="S289" s="11"/>
      <c r="T289" s="11"/>
      <c r="U289" s="11"/>
      <c r="V289" s="11"/>
      <c r="W289" s="11"/>
      <c r="X289" s="11"/>
      <c r="Y289" s="11"/>
      <c r="Z289" s="11"/>
      <c r="AA289" s="11"/>
      <c r="AB289" s="11"/>
      <c r="AC289" s="11"/>
      <c r="AD289" s="11"/>
      <c r="AE289" s="11"/>
      <c r="AF289" s="11"/>
      <c r="AG289" s="11"/>
      <c r="AH289" s="12"/>
      <c r="AI289" s="12"/>
      <c r="AJ289" s="12"/>
      <c r="AK289" s="12"/>
      <c r="AL289" s="12"/>
      <c r="AM289" s="12"/>
      <c r="AN289" s="12"/>
    </row>
    <row r="290" spans="1:40" s="13" customFormat="1" ht="45">
      <c r="A290" s="133" t="s">
        <v>2229</v>
      </c>
      <c r="B290" s="198" t="s">
        <v>2360</v>
      </c>
      <c r="C290" s="127" t="s">
        <v>2497</v>
      </c>
      <c r="D290" s="128" t="s">
        <v>2415</v>
      </c>
      <c r="E290" s="128" t="s">
        <v>2772</v>
      </c>
      <c r="F290" s="128" t="s">
        <v>1473</v>
      </c>
      <c r="G290" s="128" t="s">
        <v>2905</v>
      </c>
      <c r="H290" s="128" t="s">
        <v>1472</v>
      </c>
      <c r="I290" s="128" t="s">
        <v>2230</v>
      </c>
      <c r="J290" s="129" t="s">
        <v>2416</v>
      </c>
      <c r="K290" s="168">
        <f>2197100-1925000-41753.92-127945.29-19057.94</f>
        <v>83342.85000000002</v>
      </c>
      <c r="L290" s="161">
        <v>31000</v>
      </c>
      <c r="M290" s="159">
        <f t="shared" si="4"/>
        <v>52342.85000000002</v>
      </c>
      <c r="N290" s="11"/>
      <c r="O290" s="11"/>
      <c r="P290" s="11"/>
      <c r="Q290" s="11"/>
      <c r="R290" s="11"/>
      <c r="S290" s="11"/>
      <c r="T290" s="11"/>
      <c r="U290" s="11"/>
      <c r="V290" s="11"/>
      <c r="W290" s="11"/>
      <c r="X290" s="11"/>
      <c r="Y290" s="11"/>
      <c r="Z290" s="11"/>
      <c r="AA290" s="11"/>
      <c r="AB290" s="11"/>
      <c r="AC290" s="11"/>
      <c r="AD290" s="11"/>
      <c r="AE290" s="11"/>
      <c r="AF290" s="11"/>
      <c r="AG290" s="11"/>
      <c r="AH290" s="12"/>
      <c r="AI290" s="12"/>
      <c r="AJ290" s="12"/>
      <c r="AK290" s="12"/>
      <c r="AL290" s="12"/>
      <c r="AM290" s="12"/>
      <c r="AN290" s="12"/>
    </row>
    <row r="291" spans="1:40" s="13" customFormat="1" ht="22.5">
      <c r="A291" s="133" t="s">
        <v>2231</v>
      </c>
      <c r="B291" s="198" t="s">
        <v>2360</v>
      </c>
      <c r="C291" s="127" t="s">
        <v>2497</v>
      </c>
      <c r="D291" s="128" t="s">
        <v>2415</v>
      </c>
      <c r="E291" s="128" t="s">
        <v>2772</v>
      </c>
      <c r="F291" s="128" t="s">
        <v>1473</v>
      </c>
      <c r="G291" s="128" t="s">
        <v>2905</v>
      </c>
      <c r="H291" s="128" t="s">
        <v>1472</v>
      </c>
      <c r="I291" s="128" t="s">
        <v>2232</v>
      </c>
      <c r="J291" s="129" t="s">
        <v>2416</v>
      </c>
      <c r="K291" s="168">
        <f>58850500-3100000</f>
        <v>55750500</v>
      </c>
      <c r="L291" s="161">
        <v>53592500</v>
      </c>
      <c r="M291" s="159">
        <f t="shared" si="4"/>
        <v>2158000</v>
      </c>
      <c r="N291" s="11"/>
      <c r="O291" s="11"/>
      <c r="P291" s="11"/>
      <c r="Q291" s="11"/>
      <c r="R291" s="11"/>
      <c r="S291" s="11"/>
      <c r="T291" s="11"/>
      <c r="U291" s="11"/>
      <c r="V291" s="11"/>
      <c r="W291" s="11"/>
      <c r="X291" s="11"/>
      <c r="Y291" s="11"/>
      <c r="Z291" s="11"/>
      <c r="AA291" s="11"/>
      <c r="AB291" s="11"/>
      <c r="AC291" s="11"/>
      <c r="AD291" s="11"/>
      <c r="AE291" s="11"/>
      <c r="AF291" s="11"/>
      <c r="AG291" s="11"/>
      <c r="AH291" s="12"/>
      <c r="AI291" s="12"/>
      <c r="AJ291" s="12"/>
      <c r="AK291" s="12"/>
      <c r="AL291" s="12"/>
      <c r="AM291" s="12"/>
      <c r="AN291" s="12"/>
    </row>
    <row r="292" spans="1:40" s="13" customFormat="1" ht="33.75">
      <c r="A292" s="133" t="s">
        <v>2233</v>
      </c>
      <c r="B292" s="198" t="s">
        <v>2360</v>
      </c>
      <c r="C292" s="127" t="s">
        <v>2497</v>
      </c>
      <c r="D292" s="128" t="s">
        <v>2415</v>
      </c>
      <c r="E292" s="128" t="s">
        <v>2772</v>
      </c>
      <c r="F292" s="128" t="s">
        <v>1473</v>
      </c>
      <c r="G292" s="128" t="s">
        <v>2905</v>
      </c>
      <c r="H292" s="128" t="s">
        <v>1472</v>
      </c>
      <c r="I292" s="128" t="s">
        <v>2976</v>
      </c>
      <c r="J292" s="129" t="s">
        <v>2416</v>
      </c>
      <c r="K292" s="168">
        <f>6647500-1117840</f>
        <v>5529660</v>
      </c>
      <c r="L292" s="161">
        <v>4602919.82</v>
      </c>
      <c r="M292" s="159">
        <f t="shared" si="4"/>
        <v>926740.1799999997</v>
      </c>
      <c r="N292" s="11"/>
      <c r="O292" s="11"/>
      <c r="P292" s="11"/>
      <c r="Q292" s="11"/>
      <c r="R292" s="11"/>
      <c r="S292" s="11"/>
      <c r="T292" s="11"/>
      <c r="U292" s="11"/>
      <c r="V292" s="11"/>
      <c r="W292" s="11"/>
      <c r="X292" s="11"/>
      <c r="Y292" s="11"/>
      <c r="Z292" s="11"/>
      <c r="AA292" s="11"/>
      <c r="AB292" s="11"/>
      <c r="AC292" s="11"/>
      <c r="AD292" s="11"/>
      <c r="AE292" s="11"/>
      <c r="AF292" s="11"/>
      <c r="AG292" s="11"/>
      <c r="AH292" s="12"/>
      <c r="AI292" s="12"/>
      <c r="AJ292" s="12"/>
      <c r="AK292" s="12"/>
      <c r="AL292" s="12"/>
      <c r="AM292" s="12"/>
      <c r="AN292" s="12"/>
    </row>
    <row r="293" spans="1:40" s="13" customFormat="1" ht="33.75">
      <c r="A293" s="133" t="s">
        <v>2234</v>
      </c>
      <c r="B293" s="198" t="s">
        <v>2360</v>
      </c>
      <c r="C293" s="127" t="s">
        <v>2497</v>
      </c>
      <c r="D293" s="128" t="s">
        <v>2415</v>
      </c>
      <c r="E293" s="128" t="s">
        <v>2772</v>
      </c>
      <c r="F293" s="128" t="s">
        <v>1473</v>
      </c>
      <c r="G293" s="128" t="s">
        <v>2905</v>
      </c>
      <c r="H293" s="128" t="s">
        <v>1472</v>
      </c>
      <c r="I293" s="128" t="s">
        <v>2977</v>
      </c>
      <c r="J293" s="129" t="s">
        <v>2416</v>
      </c>
      <c r="K293" s="168">
        <f>27238900-2000000+1699610-802890</f>
        <v>26135620</v>
      </c>
      <c r="L293" s="161">
        <v>24445592.02</v>
      </c>
      <c r="M293" s="159">
        <f t="shared" si="4"/>
        <v>1690027.9800000004</v>
      </c>
      <c r="N293" s="11"/>
      <c r="O293" s="11"/>
      <c r="P293" s="11"/>
      <c r="Q293" s="11"/>
      <c r="R293" s="11"/>
      <c r="S293" s="11"/>
      <c r="T293" s="11"/>
      <c r="U293" s="11"/>
      <c r="V293" s="11"/>
      <c r="W293" s="11"/>
      <c r="X293" s="11"/>
      <c r="Y293" s="11"/>
      <c r="Z293" s="11"/>
      <c r="AA293" s="11"/>
      <c r="AB293" s="11"/>
      <c r="AC293" s="11"/>
      <c r="AD293" s="11"/>
      <c r="AE293" s="11"/>
      <c r="AF293" s="11"/>
      <c r="AG293" s="11"/>
      <c r="AH293" s="12"/>
      <c r="AI293" s="12"/>
      <c r="AJ293" s="12"/>
      <c r="AK293" s="12"/>
      <c r="AL293" s="12"/>
      <c r="AM293" s="12"/>
      <c r="AN293" s="12"/>
    </row>
    <row r="294" spans="1:40" s="13" customFormat="1" ht="56.25">
      <c r="A294" s="133" t="s">
        <v>2235</v>
      </c>
      <c r="B294" s="198" t="s">
        <v>2360</v>
      </c>
      <c r="C294" s="127" t="s">
        <v>2497</v>
      </c>
      <c r="D294" s="128" t="s">
        <v>2415</v>
      </c>
      <c r="E294" s="128" t="s">
        <v>2772</v>
      </c>
      <c r="F294" s="128" t="s">
        <v>1473</v>
      </c>
      <c r="G294" s="128" t="s">
        <v>2905</v>
      </c>
      <c r="H294" s="128" t="s">
        <v>1472</v>
      </c>
      <c r="I294" s="128" t="s">
        <v>2236</v>
      </c>
      <c r="J294" s="129" t="s">
        <v>2416</v>
      </c>
      <c r="K294" s="168">
        <f>32300+8040+0.53</f>
        <v>40340.53</v>
      </c>
      <c r="L294" s="161">
        <v>37641.77</v>
      </c>
      <c r="M294" s="159">
        <f t="shared" si="4"/>
        <v>2698.760000000002</v>
      </c>
      <c r="N294" s="11"/>
      <c r="O294" s="11"/>
      <c r="P294" s="11"/>
      <c r="Q294" s="11"/>
      <c r="R294" s="11"/>
      <c r="S294" s="11"/>
      <c r="T294" s="11"/>
      <c r="U294" s="11"/>
      <c r="V294" s="11"/>
      <c r="W294" s="11"/>
      <c r="X294" s="11"/>
      <c r="Y294" s="11"/>
      <c r="Z294" s="11"/>
      <c r="AA294" s="11"/>
      <c r="AB294" s="11"/>
      <c r="AC294" s="11"/>
      <c r="AD294" s="11"/>
      <c r="AE294" s="11"/>
      <c r="AF294" s="11"/>
      <c r="AG294" s="11"/>
      <c r="AH294" s="12"/>
      <c r="AI294" s="12"/>
      <c r="AJ294" s="12"/>
      <c r="AK294" s="12"/>
      <c r="AL294" s="12"/>
      <c r="AM294" s="12"/>
      <c r="AN294" s="12"/>
    </row>
    <row r="295" spans="1:40" s="13" customFormat="1" ht="33.75">
      <c r="A295" s="133" t="s">
        <v>2237</v>
      </c>
      <c r="B295" s="198" t="s">
        <v>2360</v>
      </c>
      <c r="C295" s="127" t="s">
        <v>2497</v>
      </c>
      <c r="D295" s="128" t="s">
        <v>2415</v>
      </c>
      <c r="E295" s="128" t="s">
        <v>2772</v>
      </c>
      <c r="F295" s="128" t="s">
        <v>1473</v>
      </c>
      <c r="G295" s="128" t="s">
        <v>2905</v>
      </c>
      <c r="H295" s="128" t="s">
        <v>1472</v>
      </c>
      <c r="I295" s="128" t="s">
        <v>2238</v>
      </c>
      <c r="J295" s="129" t="s">
        <v>2416</v>
      </c>
      <c r="K295" s="168">
        <f>3406600+46160</f>
        <v>3452760</v>
      </c>
      <c r="L295" s="161">
        <v>3239930.72</v>
      </c>
      <c r="M295" s="159">
        <f t="shared" si="4"/>
        <v>212829.2799999998</v>
      </c>
      <c r="N295" s="11"/>
      <c r="O295" s="11"/>
      <c r="P295" s="11"/>
      <c r="Q295" s="11"/>
      <c r="R295" s="11"/>
      <c r="S295" s="11"/>
      <c r="T295" s="11"/>
      <c r="U295" s="11"/>
      <c r="V295" s="11"/>
      <c r="W295" s="11"/>
      <c r="X295" s="11"/>
      <c r="Y295" s="11"/>
      <c r="Z295" s="11"/>
      <c r="AA295" s="11"/>
      <c r="AB295" s="11"/>
      <c r="AC295" s="11"/>
      <c r="AD295" s="11"/>
      <c r="AE295" s="11"/>
      <c r="AF295" s="11"/>
      <c r="AG295" s="11"/>
      <c r="AH295" s="12"/>
      <c r="AI295" s="12"/>
      <c r="AJ295" s="12"/>
      <c r="AK295" s="12"/>
      <c r="AL295" s="12"/>
      <c r="AM295" s="12"/>
      <c r="AN295" s="12"/>
    </row>
    <row r="296" spans="1:40" s="13" customFormat="1" ht="22.5">
      <c r="A296" s="133" t="s">
        <v>2239</v>
      </c>
      <c r="B296" s="198" t="s">
        <v>2360</v>
      </c>
      <c r="C296" s="127" t="s">
        <v>2497</v>
      </c>
      <c r="D296" s="128" t="s">
        <v>2415</v>
      </c>
      <c r="E296" s="128" t="s">
        <v>2772</v>
      </c>
      <c r="F296" s="128" t="s">
        <v>1473</v>
      </c>
      <c r="G296" s="128" t="s">
        <v>2905</v>
      </c>
      <c r="H296" s="128" t="s">
        <v>1472</v>
      </c>
      <c r="I296" s="128" t="s">
        <v>2240</v>
      </c>
      <c r="J296" s="129" t="s">
        <v>2416</v>
      </c>
      <c r="K296" s="168">
        <f>689700-19390</f>
        <v>670310</v>
      </c>
      <c r="L296" s="161">
        <v>658315.45</v>
      </c>
      <c r="M296" s="159">
        <f t="shared" si="4"/>
        <v>11994.550000000047</v>
      </c>
      <c r="N296" s="11"/>
      <c r="O296" s="11"/>
      <c r="P296" s="11"/>
      <c r="Q296" s="11"/>
      <c r="R296" s="11"/>
      <c r="S296" s="11"/>
      <c r="T296" s="11"/>
      <c r="U296" s="11"/>
      <c r="V296" s="11"/>
      <c r="W296" s="11"/>
      <c r="X296" s="11"/>
      <c r="Y296" s="11"/>
      <c r="Z296" s="11"/>
      <c r="AA296" s="11"/>
      <c r="AB296" s="11"/>
      <c r="AC296" s="11"/>
      <c r="AD296" s="11"/>
      <c r="AE296" s="11"/>
      <c r="AF296" s="11"/>
      <c r="AG296" s="11"/>
      <c r="AH296" s="12"/>
      <c r="AI296" s="12"/>
      <c r="AJ296" s="12"/>
      <c r="AK296" s="12"/>
      <c r="AL296" s="12"/>
      <c r="AM296" s="12"/>
      <c r="AN296" s="12"/>
    </row>
    <row r="297" spans="1:40" s="13" customFormat="1" ht="22.5">
      <c r="A297" s="133" t="s">
        <v>2241</v>
      </c>
      <c r="B297" s="198" t="s">
        <v>2360</v>
      </c>
      <c r="C297" s="127" t="s">
        <v>2497</v>
      </c>
      <c r="D297" s="128" t="s">
        <v>2415</v>
      </c>
      <c r="E297" s="128" t="s">
        <v>2772</v>
      </c>
      <c r="F297" s="128" t="s">
        <v>1473</v>
      </c>
      <c r="G297" s="128" t="s">
        <v>2905</v>
      </c>
      <c r="H297" s="128" t="s">
        <v>1472</v>
      </c>
      <c r="I297" s="128" t="s">
        <v>2242</v>
      </c>
      <c r="J297" s="129" t="s">
        <v>2416</v>
      </c>
      <c r="K297" s="168">
        <f>45212800+623470</f>
        <v>45836270</v>
      </c>
      <c r="L297" s="161">
        <v>45808382.66</v>
      </c>
      <c r="M297" s="159">
        <f t="shared" si="4"/>
        <v>27887.340000003576</v>
      </c>
      <c r="N297" s="11"/>
      <c r="O297" s="11"/>
      <c r="P297" s="11"/>
      <c r="Q297" s="11"/>
      <c r="R297" s="11"/>
      <c r="S297" s="11"/>
      <c r="T297" s="11"/>
      <c r="U297" s="11"/>
      <c r="V297" s="11"/>
      <c r="W297" s="11"/>
      <c r="X297" s="11"/>
      <c r="Y297" s="11"/>
      <c r="Z297" s="11"/>
      <c r="AA297" s="11"/>
      <c r="AB297" s="11"/>
      <c r="AC297" s="11"/>
      <c r="AD297" s="11"/>
      <c r="AE297" s="11"/>
      <c r="AF297" s="11"/>
      <c r="AG297" s="11"/>
      <c r="AH297" s="12"/>
      <c r="AI297" s="12"/>
      <c r="AJ297" s="12"/>
      <c r="AK297" s="12"/>
      <c r="AL297" s="12"/>
      <c r="AM297" s="12"/>
      <c r="AN297" s="12"/>
    </row>
    <row r="298" spans="1:40" s="13" customFormat="1" ht="45">
      <c r="A298" s="133" t="s">
        <v>2243</v>
      </c>
      <c r="B298" s="198" t="s">
        <v>2360</v>
      </c>
      <c r="C298" s="127" t="s">
        <v>2497</v>
      </c>
      <c r="D298" s="128" t="s">
        <v>2415</v>
      </c>
      <c r="E298" s="128" t="s">
        <v>2772</v>
      </c>
      <c r="F298" s="128" t="s">
        <v>1473</v>
      </c>
      <c r="G298" s="128" t="s">
        <v>2905</v>
      </c>
      <c r="H298" s="128" t="s">
        <v>1472</v>
      </c>
      <c r="I298" s="128" t="s">
        <v>2244</v>
      </c>
      <c r="J298" s="129" t="s">
        <v>2416</v>
      </c>
      <c r="K298" s="168">
        <f>172500-1410</f>
        <v>171090</v>
      </c>
      <c r="L298" s="161">
        <v>161692.32</v>
      </c>
      <c r="M298" s="159">
        <f t="shared" si="4"/>
        <v>9397.679999999993</v>
      </c>
      <c r="N298" s="11"/>
      <c r="O298" s="11"/>
      <c r="P298" s="11"/>
      <c r="Q298" s="11"/>
      <c r="R298" s="11"/>
      <c r="S298" s="11"/>
      <c r="T298" s="11"/>
      <c r="U298" s="11"/>
      <c r="V298" s="11"/>
      <c r="W298" s="11"/>
      <c r="X298" s="11"/>
      <c r="Y298" s="11"/>
      <c r="Z298" s="11"/>
      <c r="AA298" s="11"/>
      <c r="AB298" s="11"/>
      <c r="AC298" s="11"/>
      <c r="AD298" s="11"/>
      <c r="AE298" s="11"/>
      <c r="AF298" s="11"/>
      <c r="AG298" s="11"/>
      <c r="AH298" s="12"/>
      <c r="AI298" s="12"/>
      <c r="AJ298" s="12"/>
      <c r="AK298" s="12"/>
      <c r="AL298" s="12"/>
      <c r="AM298" s="12"/>
      <c r="AN298" s="12"/>
    </row>
    <row r="299" spans="1:40" s="13" customFormat="1" ht="22.5">
      <c r="A299" s="133" t="s">
        <v>2245</v>
      </c>
      <c r="B299" s="198" t="s">
        <v>2360</v>
      </c>
      <c r="C299" s="127" t="s">
        <v>2497</v>
      </c>
      <c r="D299" s="128" t="s">
        <v>2415</v>
      </c>
      <c r="E299" s="128" t="s">
        <v>2772</v>
      </c>
      <c r="F299" s="128" t="s">
        <v>1473</v>
      </c>
      <c r="G299" s="128" t="s">
        <v>2905</v>
      </c>
      <c r="H299" s="128" t="s">
        <v>1472</v>
      </c>
      <c r="I299" s="128" t="s">
        <v>2246</v>
      </c>
      <c r="J299" s="129" t="s">
        <v>2416</v>
      </c>
      <c r="K299" s="167">
        <v>398900</v>
      </c>
      <c r="L299" s="161">
        <v>389678.49</v>
      </c>
      <c r="M299" s="159">
        <f t="shared" si="4"/>
        <v>9221.51000000001</v>
      </c>
      <c r="N299" s="11"/>
      <c r="O299" s="11"/>
      <c r="P299" s="11"/>
      <c r="Q299" s="11"/>
      <c r="R299" s="11"/>
      <c r="S299" s="11"/>
      <c r="T299" s="11"/>
      <c r="U299" s="11"/>
      <c r="V299" s="11"/>
      <c r="W299" s="11"/>
      <c r="X299" s="11"/>
      <c r="Y299" s="11"/>
      <c r="Z299" s="11"/>
      <c r="AA299" s="11"/>
      <c r="AB299" s="11"/>
      <c r="AC299" s="11"/>
      <c r="AD299" s="11"/>
      <c r="AE299" s="11"/>
      <c r="AF299" s="11"/>
      <c r="AG299" s="11"/>
      <c r="AH299" s="12"/>
      <c r="AI299" s="12"/>
      <c r="AJ299" s="12"/>
      <c r="AK299" s="12"/>
      <c r="AL299" s="12"/>
      <c r="AM299" s="12"/>
      <c r="AN299" s="12"/>
    </row>
    <row r="300" spans="1:40" s="13" customFormat="1" ht="78.75">
      <c r="A300" s="133" t="s">
        <v>2372</v>
      </c>
      <c r="B300" s="198" t="s">
        <v>2360</v>
      </c>
      <c r="C300" s="127" t="s">
        <v>2497</v>
      </c>
      <c r="D300" s="128" t="s">
        <v>2415</v>
      </c>
      <c r="E300" s="128" t="s">
        <v>2772</v>
      </c>
      <c r="F300" s="128" t="s">
        <v>1473</v>
      </c>
      <c r="G300" s="128" t="s">
        <v>2905</v>
      </c>
      <c r="H300" s="128" t="s">
        <v>1472</v>
      </c>
      <c r="I300" s="128" t="s">
        <v>2373</v>
      </c>
      <c r="J300" s="129" t="s">
        <v>2416</v>
      </c>
      <c r="K300" s="167">
        <f>901000-36880</f>
        <v>864120</v>
      </c>
      <c r="L300" s="161">
        <v>799540.5</v>
      </c>
      <c r="M300" s="159">
        <f t="shared" si="4"/>
        <v>64579.5</v>
      </c>
      <c r="N300" s="11"/>
      <c r="O300" s="11"/>
      <c r="P300" s="11"/>
      <c r="Q300" s="11"/>
      <c r="R300" s="11"/>
      <c r="S300" s="11"/>
      <c r="T300" s="11"/>
      <c r="U300" s="11"/>
      <c r="V300" s="11"/>
      <c r="W300" s="11"/>
      <c r="X300" s="11"/>
      <c r="Y300" s="11"/>
      <c r="Z300" s="11"/>
      <c r="AA300" s="11"/>
      <c r="AB300" s="11"/>
      <c r="AC300" s="11"/>
      <c r="AD300" s="11"/>
      <c r="AE300" s="11"/>
      <c r="AF300" s="11"/>
      <c r="AG300" s="11"/>
      <c r="AH300" s="12"/>
      <c r="AI300" s="12"/>
      <c r="AJ300" s="12"/>
      <c r="AK300" s="12"/>
      <c r="AL300" s="12"/>
      <c r="AM300" s="12"/>
      <c r="AN300" s="12"/>
    </row>
    <row r="301" spans="1:40" s="13" customFormat="1" ht="22.5">
      <c r="A301" s="133" t="s">
        <v>2374</v>
      </c>
      <c r="B301" s="198" t="s">
        <v>2360</v>
      </c>
      <c r="C301" s="127" t="s">
        <v>2497</v>
      </c>
      <c r="D301" s="128" t="s">
        <v>2415</v>
      </c>
      <c r="E301" s="128" t="s">
        <v>2772</v>
      </c>
      <c r="F301" s="128" t="s">
        <v>1473</v>
      </c>
      <c r="G301" s="128" t="s">
        <v>2905</v>
      </c>
      <c r="H301" s="128" t="s">
        <v>1472</v>
      </c>
      <c r="I301" s="128" t="s">
        <v>2375</v>
      </c>
      <c r="J301" s="129" t="s">
        <v>2416</v>
      </c>
      <c r="K301" s="167">
        <f>5059300+616630</f>
        <v>5675930</v>
      </c>
      <c r="L301" s="161">
        <v>5627506.51</v>
      </c>
      <c r="M301" s="159">
        <f t="shared" si="4"/>
        <v>48423.49000000022</v>
      </c>
      <c r="N301" s="11"/>
      <c r="O301" s="11"/>
      <c r="P301" s="11"/>
      <c r="Q301" s="11"/>
      <c r="R301" s="11"/>
      <c r="S301" s="11"/>
      <c r="T301" s="11"/>
      <c r="U301" s="11"/>
      <c r="V301" s="11"/>
      <c r="W301" s="11"/>
      <c r="X301" s="11"/>
      <c r="Y301" s="11"/>
      <c r="Z301" s="11"/>
      <c r="AA301" s="11"/>
      <c r="AB301" s="11"/>
      <c r="AC301" s="11"/>
      <c r="AD301" s="11"/>
      <c r="AE301" s="11"/>
      <c r="AF301" s="11"/>
      <c r="AG301" s="11"/>
      <c r="AH301" s="12"/>
      <c r="AI301" s="12"/>
      <c r="AJ301" s="12"/>
      <c r="AK301" s="12"/>
      <c r="AL301" s="12"/>
      <c r="AM301" s="12"/>
      <c r="AN301" s="12"/>
    </row>
    <row r="302" spans="1:40" s="13" customFormat="1" ht="33.75">
      <c r="A302" s="133" t="s">
        <v>2376</v>
      </c>
      <c r="B302" s="198" t="s">
        <v>2360</v>
      </c>
      <c r="C302" s="127" t="s">
        <v>2497</v>
      </c>
      <c r="D302" s="128" t="s">
        <v>2415</v>
      </c>
      <c r="E302" s="128" t="s">
        <v>2772</v>
      </c>
      <c r="F302" s="128" t="s">
        <v>1473</v>
      </c>
      <c r="G302" s="128" t="s">
        <v>2905</v>
      </c>
      <c r="H302" s="128" t="s">
        <v>1472</v>
      </c>
      <c r="I302" s="128" t="s">
        <v>2377</v>
      </c>
      <c r="J302" s="129" t="s">
        <v>2416</v>
      </c>
      <c r="K302" s="167">
        <f>4728800-128220</f>
        <v>4600580</v>
      </c>
      <c r="L302" s="160">
        <v>4438423.45</v>
      </c>
      <c r="M302" s="159">
        <f t="shared" si="4"/>
        <v>162156.5499999998</v>
      </c>
      <c r="N302" s="11"/>
      <c r="O302" s="11"/>
      <c r="P302" s="11"/>
      <c r="Q302" s="11"/>
      <c r="R302" s="11"/>
      <c r="S302" s="11"/>
      <c r="T302" s="11"/>
      <c r="U302" s="11"/>
      <c r="V302" s="11"/>
      <c r="W302" s="11"/>
      <c r="X302" s="11"/>
      <c r="Y302" s="11"/>
      <c r="Z302" s="11"/>
      <c r="AA302" s="11"/>
      <c r="AB302" s="11"/>
      <c r="AC302" s="11"/>
      <c r="AD302" s="11"/>
      <c r="AE302" s="11"/>
      <c r="AF302" s="11"/>
      <c r="AG302" s="11"/>
      <c r="AH302" s="12"/>
      <c r="AI302" s="12"/>
      <c r="AJ302" s="12"/>
      <c r="AK302" s="12"/>
      <c r="AL302" s="12"/>
      <c r="AM302" s="12"/>
      <c r="AN302" s="12"/>
    </row>
    <row r="303" spans="1:40" s="13" customFormat="1" ht="33.75">
      <c r="A303" s="133" t="s">
        <v>2378</v>
      </c>
      <c r="B303" s="198" t="s">
        <v>2360</v>
      </c>
      <c r="C303" s="127" t="s">
        <v>2497</v>
      </c>
      <c r="D303" s="128" t="s">
        <v>2415</v>
      </c>
      <c r="E303" s="128" t="s">
        <v>2772</v>
      </c>
      <c r="F303" s="128" t="s">
        <v>1473</v>
      </c>
      <c r="G303" s="128" t="s">
        <v>2905</v>
      </c>
      <c r="H303" s="128" t="s">
        <v>1472</v>
      </c>
      <c r="I303" s="128" t="s">
        <v>2379</v>
      </c>
      <c r="J303" s="129" t="s">
        <v>2416</v>
      </c>
      <c r="K303" s="168">
        <f>65279000-1890000-1593936-53700</f>
        <v>61741364</v>
      </c>
      <c r="L303" s="161">
        <v>54507794.78</v>
      </c>
      <c r="M303" s="159">
        <f t="shared" si="4"/>
        <v>7233569.219999999</v>
      </c>
      <c r="N303" s="11"/>
      <c r="O303" s="11"/>
      <c r="P303" s="11"/>
      <c r="Q303" s="11"/>
      <c r="R303" s="11"/>
      <c r="S303" s="11"/>
      <c r="T303" s="11"/>
      <c r="U303" s="11"/>
      <c r="V303" s="11"/>
      <c r="W303" s="11"/>
      <c r="X303" s="11"/>
      <c r="Y303" s="11"/>
      <c r="Z303" s="11"/>
      <c r="AA303" s="11"/>
      <c r="AB303" s="11"/>
      <c r="AC303" s="11"/>
      <c r="AD303" s="11"/>
      <c r="AE303" s="11"/>
      <c r="AF303" s="11"/>
      <c r="AG303" s="11"/>
      <c r="AH303" s="12"/>
      <c r="AI303" s="12"/>
      <c r="AJ303" s="12"/>
      <c r="AK303" s="12"/>
      <c r="AL303" s="12"/>
      <c r="AM303" s="12"/>
      <c r="AN303" s="12"/>
    </row>
    <row r="304" spans="1:40" s="13" customFormat="1" ht="33.75">
      <c r="A304" s="133" t="s">
        <v>2380</v>
      </c>
      <c r="B304" s="198" t="s">
        <v>2360</v>
      </c>
      <c r="C304" s="127" t="s">
        <v>2497</v>
      </c>
      <c r="D304" s="128" t="s">
        <v>2415</v>
      </c>
      <c r="E304" s="128" t="s">
        <v>2772</v>
      </c>
      <c r="F304" s="128" t="s">
        <v>1473</v>
      </c>
      <c r="G304" s="128" t="s">
        <v>2905</v>
      </c>
      <c r="H304" s="128" t="s">
        <v>1472</v>
      </c>
      <c r="I304" s="128" t="s">
        <v>2381</v>
      </c>
      <c r="J304" s="129" t="s">
        <v>2416</v>
      </c>
      <c r="K304" s="168">
        <f>279000-27460</f>
        <v>251540</v>
      </c>
      <c r="L304" s="161">
        <v>225510.85</v>
      </c>
      <c r="M304" s="159">
        <f t="shared" si="4"/>
        <v>26029.149999999994</v>
      </c>
      <c r="N304" s="11"/>
      <c r="O304" s="11"/>
      <c r="P304" s="11"/>
      <c r="Q304" s="11"/>
      <c r="R304" s="11"/>
      <c r="S304" s="11"/>
      <c r="T304" s="11"/>
      <c r="U304" s="11"/>
      <c r="V304" s="11"/>
      <c r="W304" s="11"/>
      <c r="X304" s="11"/>
      <c r="Y304" s="11"/>
      <c r="Z304" s="11"/>
      <c r="AA304" s="11"/>
      <c r="AB304" s="11"/>
      <c r="AC304" s="11"/>
      <c r="AD304" s="11"/>
      <c r="AE304" s="11"/>
      <c r="AF304" s="11"/>
      <c r="AG304" s="11"/>
      <c r="AH304" s="12"/>
      <c r="AI304" s="12"/>
      <c r="AJ304" s="12"/>
      <c r="AK304" s="12"/>
      <c r="AL304" s="12"/>
      <c r="AM304" s="12"/>
      <c r="AN304" s="12"/>
    </row>
    <row r="305" spans="1:40" s="13" customFormat="1" ht="78.75">
      <c r="A305" s="133" t="s">
        <v>2928</v>
      </c>
      <c r="B305" s="198" t="s">
        <v>2360</v>
      </c>
      <c r="C305" s="127" t="s">
        <v>2497</v>
      </c>
      <c r="D305" s="128" t="s">
        <v>2415</v>
      </c>
      <c r="E305" s="128" t="s">
        <v>2772</v>
      </c>
      <c r="F305" s="128" t="s">
        <v>1473</v>
      </c>
      <c r="G305" s="128" t="s">
        <v>2905</v>
      </c>
      <c r="H305" s="128" t="s">
        <v>1472</v>
      </c>
      <c r="I305" s="128" t="s">
        <v>2929</v>
      </c>
      <c r="J305" s="129" t="s">
        <v>2416</v>
      </c>
      <c r="K305" s="168">
        <v>91100</v>
      </c>
      <c r="L305" s="161">
        <v>0</v>
      </c>
      <c r="M305" s="159">
        <f t="shared" si="4"/>
        <v>91100</v>
      </c>
      <c r="N305" s="11"/>
      <c r="O305" s="11"/>
      <c r="P305" s="11"/>
      <c r="Q305" s="11"/>
      <c r="R305" s="11"/>
      <c r="S305" s="11"/>
      <c r="T305" s="11"/>
      <c r="U305" s="11"/>
      <c r="V305" s="11"/>
      <c r="W305" s="11"/>
      <c r="X305" s="11"/>
      <c r="Y305" s="11"/>
      <c r="Z305" s="11"/>
      <c r="AA305" s="11"/>
      <c r="AB305" s="11"/>
      <c r="AC305" s="11"/>
      <c r="AD305" s="11"/>
      <c r="AE305" s="11"/>
      <c r="AF305" s="11"/>
      <c r="AG305" s="11"/>
      <c r="AH305" s="12"/>
      <c r="AI305" s="12"/>
      <c r="AJ305" s="12"/>
      <c r="AK305" s="12"/>
      <c r="AL305" s="12"/>
      <c r="AM305" s="12"/>
      <c r="AN305" s="12"/>
    </row>
    <row r="306" spans="1:40" s="13" customFormat="1" ht="33.75">
      <c r="A306" s="133" t="s">
        <v>2930</v>
      </c>
      <c r="B306" s="198" t="s">
        <v>2360</v>
      </c>
      <c r="C306" s="127" t="s">
        <v>2497</v>
      </c>
      <c r="D306" s="128" t="s">
        <v>2415</v>
      </c>
      <c r="E306" s="128" t="s">
        <v>2772</v>
      </c>
      <c r="F306" s="128" t="s">
        <v>1473</v>
      </c>
      <c r="G306" s="128" t="s">
        <v>2905</v>
      </c>
      <c r="H306" s="128" t="s">
        <v>1472</v>
      </c>
      <c r="I306" s="128" t="s">
        <v>2931</v>
      </c>
      <c r="J306" s="129" t="s">
        <v>2416</v>
      </c>
      <c r="K306" s="167">
        <f>656500+520830</f>
        <v>1177330</v>
      </c>
      <c r="L306" s="167">
        <v>1170985.48</v>
      </c>
      <c r="M306" s="159">
        <f t="shared" si="4"/>
        <v>6344.520000000019</v>
      </c>
      <c r="N306" s="11"/>
      <c r="O306" s="11"/>
      <c r="P306" s="11"/>
      <c r="Q306" s="11"/>
      <c r="R306" s="11"/>
      <c r="S306" s="11"/>
      <c r="T306" s="11"/>
      <c r="U306" s="11"/>
      <c r="V306" s="11"/>
      <c r="W306" s="11"/>
      <c r="X306" s="11"/>
      <c r="Y306" s="11"/>
      <c r="Z306" s="11"/>
      <c r="AA306" s="11"/>
      <c r="AB306" s="11"/>
      <c r="AC306" s="11"/>
      <c r="AD306" s="11"/>
      <c r="AE306" s="11"/>
      <c r="AF306" s="11"/>
      <c r="AG306" s="11"/>
      <c r="AH306" s="12"/>
      <c r="AI306" s="12"/>
      <c r="AJ306" s="12"/>
      <c r="AK306" s="12"/>
      <c r="AL306" s="12"/>
      <c r="AM306" s="12"/>
      <c r="AN306" s="12"/>
    </row>
    <row r="307" spans="1:40" s="13" customFormat="1" ht="33.75">
      <c r="A307" s="133" t="s">
        <v>2932</v>
      </c>
      <c r="B307" s="198" t="s">
        <v>2360</v>
      </c>
      <c r="C307" s="127" t="s">
        <v>2497</v>
      </c>
      <c r="D307" s="128" t="s">
        <v>2415</v>
      </c>
      <c r="E307" s="128" t="s">
        <v>2772</v>
      </c>
      <c r="F307" s="128" t="s">
        <v>1473</v>
      </c>
      <c r="G307" s="128" t="s">
        <v>2905</v>
      </c>
      <c r="H307" s="128" t="s">
        <v>1472</v>
      </c>
      <c r="I307" s="128" t="s">
        <v>2933</v>
      </c>
      <c r="J307" s="129" t="s">
        <v>2416</v>
      </c>
      <c r="K307" s="168">
        <f>7158800-64360-116567.53</f>
        <v>6977872.47</v>
      </c>
      <c r="L307" s="161">
        <v>6169443.91</v>
      </c>
      <c r="M307" s="159">
        <f t="shared" si="4"/>
        <v>808428.5599999996</v>
      </c>
      <c r="N307" s="11"/>
      <c r="O307" s="11"/>
      <c r="P307" s="11"/>
      <c r="Q307" s="11"/>
      <c r="R307" s="11"/>
      <c r="S307" s="11"/>
      <c r="T307" s="11"/>
      <c r="U307" s="11"/>
      <c r="V307" s="11"/>
      <c r="W307" s="11"/>
      <c r="X307" s="11"/>
      <c r="Y307" s="11"/>
      <c r="Z307" s="11"/>
      <c r="AA307" s="11"/>
      <c r="AB307" s="11"/>
      <c r="AC307" s="11"/>
      <c r="AD307" s="11"/>
      <c r="AE307" s="11"/>
      <c r="AF307" s="11"/>
      <c r="AG307" s="11"/>
      <c r="AH307" s="12"/>
      <c r="AI307" s="12"/>
      <c r="AJ307" s="12"/>
      <c r="AK307" s="12"/>
      <c r="AL307" s="12"/>
      <c r="AM307" s="12"/>
      <c r="AN307" s="12"/>
    </row>
    <row r="308" spans="1:40" s="13" customFormat="1" ht="33.75">
      <c r="A308" s="145" t="s">
        <v>2934</v>
      </c>
      <c r="B308" s="198" t="s">
        <v>2360</v>
      </c>
      <c r="C308" s="127" t="s">
        <v>2497</v>
      </c>
      <c r="D308" s="128" t="s">
        <v>2415</v>
      </c>
      <c r="E308" s="128" t="s">
        <v>2772</v>
      </c>
      <c r="F308" s="128" t="s">
        <v>1473</v>
      </c>
      <c r="G308" s="128" t="s">
        <v>2905</v>
      </c>
      <c r="H308" s="128" t="s">
        <v>1472</v>
      </c>
      <c r="I308" s="128" t="s">
        <v>2935</v>
      </c>
      <c r="J308" s="129" t="s">
        <v>2416</v>
      </c>
      <c r="K308" s="168">
        <f>9128600+294560+116567</f>
        <v>9539727</v>
      </c>
      <c r="L308" s="161">
        <v>9497956</v>
      </c>
      <c r="M308" s="159">
        <f t="shared" si="4"/>
        <v>41771</v>
      </c>
      <c r="N308" s="11"/>
      <c r="O308" s="11"/>
      <c r="P308" s="11"/>
      <c r="Q308" s="11"/>
      <c r="R308" s="11"/>
      <c r="S308" s="11"/>
      <c r="T308" s="11"/>
      <c r="U308" s="11"/>
      <c r="V308" s="11"/>
      <c r="W308" s="11"/>
      <c r="X308" s="11"/>
      <c r="Y308" s="11"/>
      <c r="Z308" s="11"/>
      <c r="AA308" s="11"/>
      <c r="AB308" s="11"/>
      <c r="AC308" s="11"/>
      <c r="AD308" s="11"/>
      <c r="AE308" s="11"/>
      <c r="AF308" s="11"/>
      <c r="AG308" s="11"/>
      <c r="AH308" s="12"/>
      <c r="AI308" s="12"/>
      <c r="AJ308" s="12"/>
      <c r="AK308" s="12"/>
      <c r="AL308" s="12"/>
      <c r="AM308" s="12"/>
      <c r="AN308" s="12"/>
    </row>
    <row r="309" spans="1:40" s="13" customFormat="1" ht="22.5">
      <c r="A309" s="133" t="s">
        <v>2936</v>
      </c>
      <c r="B309" s="198" t="s">
        <v>2360</v>
      </c>
      <c r="C309" s="127" t="s">
        <v>2497</v>
      </c>
      <c r="D309" s="128" t="s">
        <v>2415</v>
      </c>
      <c r="E309" s="128" t="s">
        <v>2772</v>
      </c>
      <c r="F309" s="128" t="s">
        <v>1473</v>
      </c>
      <c r="G309" s="128" t="s">
        <v>2905</v>
      </c>
      <c r="H309" s="128" t="s">
        <v>1472</v>
      </c>
      <c r="I309" s="128" t="s">
        <v>2937</v>
      </c>
      <c r="J309" s="129" t="s">
        <v>2416</v>
      </c>
      <c r="K309" s="168">
        <f>355600-107044</f>
        <v>248556</v>
      </c>
      <c r="L309" s="161">
        <v>233937.82</v>
      </c>
      <c r="M309" s="159">
        <f t="shared" si="4"/>
        <v>14618.179999999993</v>
      </c>
      <c r="N309" s="11"/>
      <c r="O309" s="11"/>
      <c r="P309" s="11"/>
      <c r="Q309" s="11"/>
      <c r="R309" s="11"/>
      <c r="S309" s="11"/>
      <c r="T309" s="11"/>
      <c r="U309" s="11"/>
      <c r="V309" s="11"/>
      <c r="W309" s="11"/>
      <c r="X309" s="11"/>
      <c r="Y309" s="11"/>
      <c r="Z309" s="11"/>
      <c r="AA309" s="11"/>
      <c r="AB309" s="11"/>
      <c r="AC309" s="11"/>
      <c r="AD309" s="11"/>
      <c r="AE309" s="11"/>
      <c r="AF309" s="11"/>
      <c r="AG309" s="11"/>
      <c r="AH309" s="12"/>
      <c r="AI309" s="12"/>
      <c r="AJ309" s="12"/>
      <c r="AK309" s="12"/>
      <c r="AL309" s="12"/>
      <c r="AM309" s="12"/>
      <c r="AN309" s="12"/>
    </row>
    <row r="310" spans="1:40" s="13" customFormat="1" ht="33.75">
      <c r="A310" s="133" t="s">
        <v>2745</v>
      </c>
      <c r="B310" s="198" t="s">
        <v>2360</v>
      </c>
      <c r="C310" s="127" t="s">
        <v>2497</v>
      </c>
      <c r="D310" s="128" t="s">
        <v>2415</v>
      </c>
      <c r="E310" s="128" t="s">
        <v>2772</v>
      </c>
      <c r="F310" s="128" t="s">
        <v>1473</v>
      </c>
      <c r="G310" s="128" t="s">
        <v>2905</v>
      </c>
      <c r="H310" s="128" t="s">
        <v>1472</v>
      </c>
      <c r="I310" s="128" t="s">
        <v>2746</v>
      </c>
      <c r="J310" s="129" t="s">
        <v>2416</v>
      </c>
      <c r="K310" s="168">
        <v>368300</v>
      </c>
      <c r="L310" s="161">
        <v>368300</v>
      </c>
      <c r="M310" s="159">
        <f t="shared" si="4"/>
        <v>0</v>
      </c>
      <c r="N310" s="11"/>
      <c r="O310" s="11"/>
      <c r="P310" s="11"/>
      <c r="Q310" s="11"/>
      <c r="R310" s="11"/>
      <c r="S310" s="11"/>
      <c r="T310" s="11"/>
      <c r="U310" s="11"/>
      <c r="V310" s="11"/>
      <c r="W310" s="11"/>
      <c r="X310" s="11"/>
      <c r="Y310" s="11"/>
      <c r="Z310" s="11"/>
      <c r="AA310" s="11"/>
      <c r="AB310" s="11"/>
      <c r="AC310" s="11"/>
      <c r="AD310" s="11"/>
      <c r="AE310" s="11"/>
      <c r="AF310" s="11"/>
      <c r="AG310" s="11"/>
      <c r="AH310" s="12"/>
      <c r="AI310" s="12"/>
      <c r="AJ310" s="12"/>
      <c r="AK310" s="12"/>
      <c r="AL310" s="12"/>
      <c r="AM310" s="12"/>
      <c r="AN310" s="12"/>
    </row>
    <row r="311" spans="1:40" s="13" customFormat="1" ht="56.25">
      <c r="A311" s="133" t="s">
        <v>2747</v>
      </c>
      <c r="B311" s="198" t="s">
        <v>2360</v>
      </c>
      <c r="C311" s="127" t="s">
        <v>2497</v>
      </c>
      <c r="D311" s="128" t="s">
        <v>2415</v>
      </c>
      <c r="E311" s="128" t="s">
        <v>2772</v>
      </c>
      <c r="F311" s="128" t="s">
        <v>1473</v>
      </c>
      <c r="G311" s="128" t="s">
        <v>2905</v>
      </c>
      <c r="H311" s="128" t="s">
        <v>1472</v>
      </c>
      <c r="I311" s="128" t="s">
        <v>2748</v>
      </c>
      <c r="J311" s="129" t="s">
        <v>2416</v>
      </c>
      <c r="K311" s="168">
        <f>352700-12300</f>
        <v>340400</v>
      </c>
      <c r="L311" s="161">
        <v>315303.23</v>
      </c>
      <c r="M311" s="159">
        <f t="shared" si="4"/>
        <v>25096.77000000002</v>
      </c>
      <c r="N311" s="11"/>
      <c r="O311" s="11"/>
      <c r="P311" s="11"/>
      <c r="Q311" s="11"/>
      <c r="R311" s="11"/>
      <c r="S311" s="11"/>
      <c r="T311" s="11"/>
      <c r="U311" s="11"/>
      <c r="V311" s="11"/>
      <c r="W311" s="11"/>
      <c r="X311" s="11"/>
      <c r="Y311" s="11"/>
      <c r="Z311" s="11"/>
      <c r="AA311" s="11"/>
      <c r="AB311" s="11"/>
      <c r="AC311" s="11"/>
      <c r="AD311" s="11"/>
      <c r="AE311" s="11"/>
      <c r="AF311" s="11"/>
      <c r="AG311" s="11"/>
      <c r="AH311" s="12"/>
      <c r="AI311" s="12"/>
      <c r="AJ311" s="12"/>
      <c r="AK311" s="12"/>
      <c r="AL311" s="12"/>
      <c r="AM311" s="12"/>
      <c r="AN311" s="12"/>
    </row>
    <row r="312" spans="1:40" s="13" customFormat="1" ht="45">
      <c r="A312" s="133" t="s">
        <v>2650</v>
      </c>
      <c r="B312" s="198" t="s">
        <v>2360</v>
      </c>
      <c r="C312" s="127" t="s">
        <v>2497</v>
      </c>
      <c r="D312" s="128" t="s">
        <v>2415</v>
      </c>
      <c r="E312" s="128" t="s">
        <v>2772</v>
      </c>
      <c r="F312" s="128" t="s">
        <v>1473</v>
      </c>
      <c r="G312" s="128" t="s">
        <v>2905</v>
      </c>
      <c r="H312" s="128" t="s">
        <v>1472</v>
      </c>
      <c r="I312" s="128" t="s">
        <v>2651</v>
      </c>
      <c r="J312" s="129" t="s">
        <v>2416</v>
      </c>
      <c r="K312" s="168">
        <f>81571400-2130200</f>
        <v>79441200</v>
      </c>
      <c r="L312" s="161">
        <v>77535574.77</v>
      </c>
      <c r="M312" s="159">
        <f t="shared" si="4"/>
        <v>1905625.2300000042</v>
      </c>
      <c r="N312" s="11"/>
      <c r="O312" s="11"/>
      <c r="P312" s="11"/>
      <c r="Q312" s="11"/>
      <c r="R312" s="11"/>
      <c r="S312" s="11"/>
      <c r="T312" s="11"/>
      <c r="U312" s="11"/>
      <c r="V312" s="11"/>
      <c r="W312" s="11"/>
      <c r="X312" s="11"/>
      <c r="Y312" s="11"/>
      <c r="Z312" s="11"/>
      <c r="AA312" s="11"/>
      <c r="AB312" s="11"/>
      <c r="AC312" s="11"/>
      <c r="AD312" s="11"/>
      <c r="AE312" s="11"/>
      <c r="AF312" s="11"/>
      <c r="AG312" s="11"/>
      <c r="AH312" s="12"/>
      <c r="AI312" s="12"/>
      <c r="AJ312" s="12"/>
      <c r="AK312" s="12"/>
      <c r="AL312" s="12"/>
      <c r="AM312" s="12"/>
      <c r="AN312" s="12"/>
    </row>
    <row r="313" spans="1:40" s="13" customFormat="1" ht="33.75">
      <c r="A313" s="133" t="s">
        <v>2652</v>
      </c>
      <c r="B313" s="198" t="s">
        <v>2360</v>
      </c>
      <c r="C313" s="127" t="s">
        <v>2848</v>
      </c>
      <c r="D313" s="128" t="s">
        <v>2415</v>
      </c>
      <c r="E313" s="128" t="s">
        <v>2772</v>
      </c>
      <c r="F313" s="128" t="s">
        <v>1473</v>
      </c>
      <c r="G313" s="128" t="s">
        <v>2905</v>
      </c>
      <c r="H313" s="128" t="s">
        <v>1472</v>
      </c>
      <c r="I313" s="128" t="s">
        <v>2653</v>
      </c>
      <c r="J313" s="129" t="s">
        <v>2416</v>
      </c>
      <c r="K313" s="168">
        <f>394197300+87784600</f>
        <v>481981900</v>
      </c>
      <c r="L313" s="161">
        <v>481981900</v>
      </c>
      <c r="M313" s="159">
        <f t="shared" si="4"/>
        <v>0</v>
      </c>
      <c r="N313" s="11"/>
      <c r="O313" s="11"/>
      <c r="P313" s="11"/>
      <c r="Q313" s="11"/>
      <c r="R313" s="11"/>
      <c r="S313" s="11"/>
      <c r="T313" s="11"/>
      <c r="U313" s="11"/>
      <c r="V313" s="11"/>
      <c r="W313" s="11"/>
      <c r="X313" s="11"/>
      <c r="Y313" s="11"/>
      <c r="Z313" s="11"/>
      <c r="AA313" s="11"/>
      <c r="AB313" s="11"/>
      <c r="AC313" s="11"/>
      <c r="AD313" s="11"/>
      <c r="AE313" s="11"/>
      <c r="AF313" s="11"/>
      <c r="AG313" s="11"/>
      <c r="AH313" s="12"/>
      <c r="AI313" s="12"/>
      <c r="AJ313" s="12"/>
      <c r="AK313" s="12"/>
      <c r="AL313" s="12"/>
      <c r="AM313" s="12"/>
      <c r="AN313" s="12"/>
    </row>
    <row r="314" spans="1:40" s="13" customFormat="1" ht="22.5">
      <c r="A314" s="133" t="s">
        <v>2654</v>
      </c>
      <c r="B314" s="198" t="s">
        <v>2360</v>
      </c>
      <c r="C314" s="127" t="s">
        <v>2493</v>
      </c>
      <c r="D314" s="128" t="s">
        <v>2415</v>
      </c>
      <c r="E314" s="128" t="s">
        <v>2772</v>
      </c>
      <c r="F314" s="128" t="s">
        <v>1473</v>
      </c>
      <c r="G314" s="128" t="s">
        <v>2905</v>
      </c>
      <c r="H314" s="128" t="s">
        <v>1472</v>
      </c>
      <c r="I314" s="128" t="s">
        <v>2655</v>
      </c>
      <c r="J314" s="129" t="s">
        <v>2416</v>
      </c>
      <c r="K314" s="168">
        <f>1595880-10480+32230</f>
        <v>1617630</v>
      </c>
      <c r="L314" s="161">
        <v>1616333.9</v>
      </c>
      <c r="M314" s="159">
        <f t="shared" si="4"/>
        <v>1296.1000000000931</v>
      </c>
      <c r="N314" s="11"/>
      <c r="O314" s="11"/>
      <c r="P314" s="11"/>
      <c r="Q314" s="11"/>
      <c r="R314" s="11"/>
      <c r="S314" s="11"/>
      <c r="T314" s="11"/>
      <c r="U314" s="11"/>
      <c r="V314" s="11"/>
      <c r="W314" s="11"/>
      <c r="X314" s="11"/>
      <c r="Y314" s="11"/>
      <c r="Z314" s="11"/>
      <c r="AA314" s="11"/>
      <c r="AB314" s="11"/>
      <c r="AC314" s="11"/>
      <c r="AD314" s="11"/>
      <c r="AE314" s="11"/>
      <c r="AF314" s="11"/>
      <c r="AG314" s="11"/>
      <c r="AH314" s="12"/>
      <c r="AI314" s="12"/>
      <c r="AJ314" s="12"/>
      <c r="AK314" s="12"/>
      <c r="AL314" s="12"/>
      <c r="AM314" s="12"/>
      <c r="AN314" s="12"/>
    </row>
    <row r="315" spans="1:40" s="13" customFormat="1" ht="45">
      <c r="A315" s="133" t="s">
        <v>2656</v>
      </c>
      <c r="B315" s="198" t="s">
        <v>2360</v>
      </c>
      <c r="C315" s="127" t="s">
        <v>2493</v>
      </c>
      <c r="D315" s="128" t="s">
        <v>2415</v>
      </c>
      <c r="E315" s="128" t="s">
        <v>2772</v>
      </c>
      <c r="F315" s="128" t="s">
        <v>1473</v>
      </c>
      <c r="G315" s="128" t="s">
        <v>2905</v>
      </c>
      <c r="H315" s="128" t="s">
        <v>1472</v>
      </c>
      <c r="I315" s="128" t="s">
        <v>2657</v>
      </c>
      <c r="J315" s="129" t="s">
        <v>2416</v>
      </c>
      <c r="K315" s="168">
        <f>31320+10480-32230</f>
        <v>9570</v>
      </c>
      <c r="L315" s="161">
        <v>9570</v>
      </c>
      <c r="M315" s="159">
        <f t="shared" si="4"/>
        <v>0</v>
      </c>
      <c r="N315" s="11"/>
      <c r="O315" s="11"/>
      <c r="P315" s="11"/>
      <c r="Q315" s="11"/>
      <c r="R315" s="11"/>
      <c r="S315" s="11"/>
      <c r="T315" s="11"/>
      <c r="U315" s="11"/>
      <c r="V315" s="11"/>
      <c r="W315" s="11"/>
      <c r="X315" s="11"/>
      <c r="Y315" s="11"/>
      <c r="Z315" s="11"/>
      <c r="AA315" s="11"/>
      <c r="AB315" s="11"/>
      <c r="AC315" s="11"/>
      <c r="AD315" s="11"/>
      <c r="AE315" s="11"/>
      <c r="AF315" s="11"/>
      <c r="AG315" s="11"/>
      <c r="AH315" s="12"/>
      <c r="AI315" s="12"/>
      <c r="AJ315" s="12"/>
      <c r="AK315" s="12"/>
      <c r="AL315" s="12"/>
      <c r="AM315" s="12"/>
      <c r="AN315" s="12"/>
    </row>
    <row r="316" spans="1:40" s="13" customFormat="1" ht="56.25">
      <c r="A316" s="133" t="s">
        <v>2658</v>
      </c>
      <c r="B316" s="198" t="s">
        <v>2360</v>
      </c>
      <c r="C316" s="127" t="s">
        <v>2497</v>
      </c>
      <c r="D316" s="128" t="s">
        <v>2415</v>
      </c>
      <c r="E316" s="128" t="s">
        <v>2772</v>
      </c>
      <c r="F316" s="128" t="s">
        <v>1473</v>
      </c>
      <c r="G316" s="128" t="s">
        <v>2905</v>
      </c>
      <c r="H316" s="128" t="s">
        <v>1472</v>
      </c>
      <c r="I316" s="128" t="s">
        <v>2659</v>
      </c>
      <c r="J316" s="129" t="s">
        <v>2416</v>
      </c>
      <c r="K316" s="168">
        <v>2934900</v>
      </c>
      <c r="L316" s="161">
        <v>2485790</v>
      </c>
      <c r="M316" s="159">
        <f t="shared" si="4"/>
        <v>449110</v>
      </c>
      <c r="N316" s="11"/>
      <c r="O316" s="11"/>
      <c r="P316" s="11"/>
      <c r="Q316" s="11"/>
      <c r="R316" s="11"/>
      <c r="S316" s="11"/>
      <c r="T316" s="11"/>
      <c r="U316" s="11"/>
      <c r="V316" s="11"/>
      <c r="W316" s="11"/>
      <c r="X316" s="11"/>
      <c r="Y316" s="11"/>
      <c r="Z316" s="11"/>
      <c r="AA316" s="11"/>
      <c r="AB316" s="11"/>
      <c r="AC316" s="11"/>
      <c r="AD316" s="11"/>
      <c r="AE316" s="11"/>
      <c r="AF316" s="11"/>
      <c r="AG316" s="11"/>
      <c r="AH316" s="12"/>
      <c r="AI316" s="12"/>
      <c r="AJ316" s="12"/>
      <c r="AK316" s="12"/>
      <c r="AL316" s="12"/>
      <c r="AM316" s="12"/>
      <c r="AN316" s="12"/>
    </row>
    <row r="317" spans="1:40" s="13" customFormat="1" ht="56.25">
      <c r="A317" s="133" t="s">
        <v>2660</v>
      </c>
      <c r="B317" s="198" t="s">
        <v>2360</v>
      </c>
      <c r="C317" s="127" t="s">
        <v>2493</v>
      </c>
      <c r="D317" s="128" t="s">
        <v>2415</v>
      </c>
      <c r="E317" s="128" t="s">
        <v>2772</v>
      </c>
      <c r="F317" s="128" t="s">
        <v>1473</v>
      </c>
      <c r="G317" s="128" t="s">
        <v>2905</v>
      </c>
      <c r="H317" s="128" t="s">
        <v>1472</v>
      </c>
      <c r="I317" s="128" t="s">
        <v>2661</v>
      </c>
      <c r="J317" s="129" t="s">
        <v>2416</v>
      </c>
      <c r="K317" s="167">
        <v>7119900</v>
      </c>
      <c r="L317" s="161">
        <v>7119900</v>
      </c>
      <c r="M317" s="159">
        <f t="shared" si="4"/>
        <v>0</v>
      </c>
      <c r="N317" s="11"/>
      <c r="O317" s="11"/>
      <c r="P317" s="11"/>
      <c r="Q317" s="11"/>
      <c r="R317" s="11"/>
      <c r="S317" s="11"/>
      <c r="T317" s="11"/>
      <c r="U317" s="11"/>
      <c r="V317" s="11"/>
      <c r="W317" s="11"/>
      <c r="X317" s="11"/>
      <c r="Y317" s="11"/>
      <c r="Z317" s="11"/>
      <c r="AA317" s="11"/>
      <c r="AB317" s="11"/>
      <c r="AC317" s="11"/>
      <c r="AD317" s="11"/>
      <c r="AE317" s="11"/>
      <c r="AF317" s="11"/>
      <c r="AG317" s="11"/>
      <c r="AH317" s="12"/>
      <c r="AI317" s="12"/>
      <c r="AJ317" s="12"/>
      <c r="AK317" s="12"/>
      <c r="AL317" s="12"/>
      <c r="AM317" s="12"/>
      <c r="AN317" s="12"/>
    </row>
    <row r="318" spans="1:40" s="13" customFormat="1" ht="33.75">
      <c r="A318" s="133" t="s">
        <v>2757</v>
      </c>
      <c r="B318" s="198" t="s">
        <v>2360</v>
      </c>
      <c r="C318" s="127" t="s">
        <v>2493</v>
      </c>
      <c r="D318" s="128" t="s">
        <v>2415</v>
      </c>
      <c r="E318" s="128" t="s">
        <v>2772</v>
      </c>
      <c r="F318" s="128" t="s">
        <v>1473</v>
      </c>
      <c r="G318" s="128" t="s">
        <v>2905</v>
      </c>
      <c r="H318" s="128" t="s">
        <v>1472</v>
      </c>
      <c r="I318" s="128" t="s">
        <v>2662</v>
      </c>
      <c r="J318" s="129" t="s">
        <v>2416</v>
      </c>
      <c r="K318" s="167">
        <v>39973600</v>
      </c>
      <c r="L318" s="161">
        <v>39905682.81</v>
      </c>
      <c r="M318" s="159">
        <f t="shared" si="4"/>
        <v>67917.18999999762</v>
      </c>
      <c r="N318" s="11"/>
      <c r="O318" s="11"/>
      <c r="P318" s="11"/>
      <c r="Q318" s="11"/>
      <c r="R318" s="11"/>
      <c r="S318" s="11"/>
      <c r="T318" s="11"/>
      <c r="U318" s="11"/>
      <c r="V318" s="11"/>
      <c r="W318" s="11"/>
      <c r="X318" s="11"/>
      <c r="Y318" s="11"/>
      <c r="Z318" s="11"/>
      <c r="AA318" s="11"/>
      <c r="AB318" s="11"/>
      <c r="AC318" s="11"/>
      <c r="AD318" s="11"/>
      <c r="AE318" s="11"/>
      <c r="AF318" s="11"/>
      <c r="AG318" s="11"/>
      <c r="AH318" s="12"/>
      <c r="AI318" s="12"/>
      <c r="AJ318" s="12"/>
      <c r="AK318" s="12"/>
      <c r="AL318" s="12"/>
      <c r="AM318" s="12"/>
      <c r="AN318" s="12"/>
    </row>
    <row r="319" spans="1:40" s="13" customFormat="1" ht="22.5">
      <c r="A319" s="133" t="s">
        <v>2481</v>
      </c>
      <c r="B319" s="198" t="s">
        <v>2360</v>
      </c>
      <c r="C319" s="127" t="s">
        <v>2493</v>
      </c>
      <c r="D319" s="128" t="s">
        <v>2415</v>
      </c>
      <c r="E319" s="128" t="s">
        <v>2772</v>
      </c>
      <c r="F319" s="128" t="s">
        <v>1473</v>
      </c>
      <c r="G319" s="128" t="s">
        <v>2905</v>
      </c>
      <c r="H319" s="128" t="s">
        <v>1472</v>
      </c>
      <c r="I319" s="128" t="s">
        <v>2663</v>
      </c>
      <c r="J319" s="129" t="s">
        <v>2416</v>
      </c>
      <c r="K319" s="167">
        <v>9609300</v>
      </c>
      <c r="L319" s="161">
        <v>8558969.87</v>
      </c>
      <c r="M319" s="159">
        <f t="shared" si="4"/>
        <v>1050330.1300000008</v>
      </c>
      <c r="N319" s="11"/>
      <c r="O319" s="11"/>
      <c r="P319" s="11"/>
      <c r="Q319" s="11"/>
      <c r="R319" s="11"/>
      <c r="S319" s="11"/>
      <c r="T319" s="11"/>
      <c r="U319" s="11"/>
      <c r="V319" s="11"/>
      <c r="W319" s="11"/>
      <c r="X319" s="11"/>
      <c r="Y319" s="11"/>
      <c r="Z319" s="11"/>
      <c r="AA319" s="11"/>
      <c r="AB319" s="11"/>
      <c r="AC319" s="11"/>
      <c r="AD319" s="11"/>
      <c r="AE319" s="11"/>
      <c r="AF319" s="11"/>
      <c r="AG319" s="11"/>
      <c r="AH319" s="12"/>
      <c r="AI319" s="12"/>
      <c r="AJ319" s="12"/>
      <c r="AK319" s="12"/>
      <c r="AL319" s="12"/>
      <c r="AM319" s="12"/>
      <c r="AN319" s="12"/>
    </row>
    <row r="320" spans="1:40" s="13" customFormat="1" ht="22.5">
      <c r="A320" s="133" t="s">
        <v>2664</v>
      </c>
      <c r="B320" s="198" t="s">
        <v>2360</v>
      </c>
      <c r="C320" s="127" t="s">
        <v>2995</v>
      </c>
      <c r="D320" s="128" t="s">
        <v>2415</v>
      </c>
      <c r="E320" s="128" t="s">
        <v>2772</v>
      </c>
      <c r="F320" s="128" t="s">
        <v>1473</v>
      </c>
      <c r="G320" s="128" t="s">
        <v>2905</v>
      </c>
      <c r="H320" s="128" t="s">
        <v>1472</v>
      </c>
      <c r="I320" s="128" t="s">
        <v>2665</v>
      </c>
      <c r="J320" s="129" t="s">
        <v>2416</v>
      </c>
      <c r="K320" s="168">
        <v>13823100</v>
      </c>
      <c r="L320" s="161">
        <v>13823100</v>
      </c>
      <c r="M320" s="159">
        <f t="shared" si="4"/>
        <v>0</v>
      </c>
      <c r="N320" s="11"/>
      <c r="O320" s="11"/>
      <c r="P320" s="11"/>
      <c r="Q320" s="11"/>
      <c r="R320" s="11"/>
      <c r="S320" s="11"/>
      <c r="T320" s="11"/>
      <c r="U320" s="11"/>
      <c r="V320" s="11"/>
      <c r="W320" s="11"/>
      <c r="X320" s="11"/>
      <c r="Y320" s="11"/>
      <c r="Z320" s="11"/>
      <c r="AA320" s="11"/>
      <c r="AB320" s="11"/>
      <c r="AC320" s="11"/>
      <c r="AD320" s="11"/>
      <c r="AE320" s="11"/>
      <c r="AF320" s="11"/>
      <c r="AG320" s="11"/>
      <c r="AH320" s="12"/>
      <c r="AI320" s="12"/>
      <c r="AJ320" s="12"/>
      <c r="AK320" s="12"/>
      <c r="AL320" s="12"/>
      <c r="AM320" s="12"/>
      <c r="AN320" s="12"/>
    </row>
    <row r="321" spans="1:40" s="13" customFormat="1" ht="33.75">
      <c r="A321" s="133" t="s">
        <v>2666</v>
      </c>
      <c r="B321" s="198" t="s">
        <v>2360</v>
      </c>
      <c r="C321" s="127" t="s">
        <v>2497</v>
      </c>
      <c r="D321" s="128" t="s">
        <v>2415</v>
      </c>
      <c r="E321" s="128" t="s">
        <v>2772</v>
      </c>
      <c r="F321" s="128" t="s">
        <v>1473</v>
      </c>
      <c r="G321" s="128" t="s">
        <v>2905</v>
      </c>
      <c r="H321" s="128" t="s">
        <v>1472</v>
      </c>
      <c r="I321" s="128" t="s">
        <v>2667</v>
      </c>
      <c r="J321" s="129" t="s">
        <v>2416</v>
      </c>
      <c r="K321" s="168">
        <v>2795900</v>
      </c>
      <c r="L321" s="161">
        <v>67920</v>
      </c>
      <c r="M321" s="159">
        <f t="shared" si="4"/>
        <v>2727980</v>
      </c>
      <c r="N321" s="11"/>
      <c r="O321" s="11"/>
      <c r="P321" s="11"/>
      <c r="Q321" s="11"/>
      <c r="R321" s="11"/>
      <c r="S321" s="11"/>
      <c r="T321" s="11"/>
      <c r="U321" s="11"/>
      <c r="V321" s="11"/>
      <c r="W321" s="11"/>
      <c r="X321" s="11"/>
      <c r="Y321" s="11"/>
      <c r="Z321" s="11"/>
      <c r="AA321" s="11"/>
      <c r="AB321" s="11"/>
      <c r="AC321" s="11"/>
      <c r="AD321" s="11"/>
      <c r="AE321" s="11"/>
      <c r="AF321" s="11"/>
      <c r="AG321" s="11"/>
      <c r="AH321" s="12"/>
      <c r="AI321" s="12"/>
      <c r="AJ321" s="12"/>
      <c r="AK321" s="12"/>
      <c r="AL321" s="12"/>
      <c r="AM321" s="12"/>
      <c r="AN321" s="12"/>
    </row>
    <row r="322" spans="1:40" s="13" customFormat="1" ht="33.75">
      <c r="A322" s="133" t="s">
        <v>1214</v>
      </c>
      <c r="B322" s="198" t="s">
        <v>2360</v>
      </c>
      <c r="C322" s="127" t="s">
        <v>2497</v>
      </c>
      <c r="D322" s="128" t="s">
        <v>2415</v>
      </c>
      <c r="E322" s="128" t="s">
        <v>2772</v>
      </c>
      <c r="F322" s="128" t="s">
        <v>1473</v>
      </c>
      <c r="G322" s="128" t="s">
        <v>2905</v>
      </c>
      <c r="H322" s="128" t="s">
        <v>1472</v>
      </c>
      <c r="I322" s="128" t="s">
        <v>1215</v>
      </c>
      <c r="J322" s="129" t="s">
        <v>2416</v>
      </c>
      <c r="K322" s="168">
        <v>190400</v>
      </c>
      <c r="L322" s="161">
        <v>189698.84</v>
      </c>
      <c r="M322" s="159">
        <f t="shared" si="4"/>
        <v>701.1600000000035</v>
      </c>
      <c r="N322" s="11"/>
      <c r="O322" s="11"/>
      <c r="P322" s="11"/>
      <c r="Q322" s="11"/>
      <c r="R322" s="11"/>
      <c r="S322" s="11"/>
      <c r="T322" s="11"/>
      <c r="U322" s="11"/>
      <c r="V322" s="11"/>
      <c r="W322" s="11"/>
      <c r="X322" s="11"/>
      <c r="Y322" s="11"/>
      <c r="Z322" s="11"/>
      <c r="AA322" s="11"/>
      <c r="AB322" s="11"/>
      <c r="AC322" s="11"/>
      <c r="AD322" s="11"/>
      <c r="AE322" s="11"/>
      <c r="AF322" s="11"/>
      <c r="AG322" s="11"/>
      <c r="AH322" s="12"/>
      <c r="AI322" s="12"/>
      <c r="AJ322" s="12"/>
      <c r="AK322" s="12"/>
      <c r="AL322" s="12"/>
      <c r="AM322" s="12"/>
      <c r="AN322" s="12"/>
    </row>
    <row r="323" spans="1:40" s="13" customFormat="1" ht="45">
      <c r="A323" s="133" t="s">
        <v>2668</v>
      </c>
      <c r="B323" s="198" t="s">
        <v>2360</v>
      </c>
      <c r="C323" s="127" t="s">
        <v>2497</v>
      </c>
      <c r="D323" s="128" t="s">
        <v>2415</v>
      </c>
      <c r="E323" s="128" t="s">
        <v>2772</v>
      </c>
      <c r="F323" s="128" t="s">
        <v>1473</v>
      </c>
      <c r="G323" s="128" t="s">
        <v>2905</v>
      </c>
      <c r="H323" s="128" t="s">
        <v>1472</v>
      </c>
      <c r="I323" s="128" t="s">
        <v>2669</v>
      </c>
      <c r="J323" s="129" t="s">
        <v>2416</v>
      </c>
      <c r="K323" s="168">
        <f>4614100-28210</f>
        <v>4585890</v>
      </c>
      <c r="L323" s="161">
        <v>4585248.13</v>
      </c>
      <c r="M323" s="159">
        <f t="shared" si="4"/>
        <v>641.8700000001118</v>
      </c>
      <c r="N323" s="11"/>
      <c r="O323" s="11"/>
      <c r="P323" s="11"/>
      <c r="Q323" s="11"/>
      <c r="R323" s="11"/>
      <c r="S323" s="11"/>
      <c r="T323" s="11"/>
      <c r="U323" s="11"/>
      <c r="V323" s="11"/>
      <c r="W323" s="11"/>
      <c r="X323" s="11"/>
      <c r="Y323" s="11"/>
      <c r="Z323" s="11"/>
      <c r="AA323" s="11"/>
      <c r="AB323" s="11"/>
      <c r="AC323" s="11"/>
      <c r="AD323" s="11"/>
      <c r="AE323" s="11"/>
      <c r="AF323" s="11"/>
      <c r="AG323" s="11"/>
      <c r="AH323" s="12"/>
      <c r="AI323" s="12"/>
      <c r="AJ323" s="12"/>
      <c r="AK323" s="12"/>
      <c r="AL323" s="12"/>
      <c r="AM323" s="12"/>
      <c r="AN323" s="12"/>
    </row>
    <row r="324" spans="1:40" s="13" customFormat="1" ht="22.5">
      <c r="A324" s="133" t="s">
        <v>2670</v>
      </c>
      <c r="B324" s="198" t="s">
        <v>2360</v>
      </c>
      <c r="C324" s="127" t="s">
        <v>2497</v>
      </c>
      <c r="D324" s="128" t="s">
        <v>2415</v>
      </c>
      <c r="E324" s="128" t="s">
        <v>2772</v>
      </c>
      <c r="F324" s="128" t="s">
        <v>1473</v>
      </c>
      <c r="G324" s="128" t="s">
        <v>2905</v>
      </c>
      <c r="H324" s="128" t="s">
        <v>1472</v>
      </c>
      <c r="I324" s="128" t="s">
        <v>2671</v>
      </c>
      <c r="J324" s="129" t="s">
        <v>2416</v>
      </c>
      <c r="K324" s="168">
        <f>306600-944.8</f>
        <v>305655.2</v>
      </c>
      <c r="L324" s="161">
        <v>305157.75</v>
      </c>
      <c r="M324" s="159">
        <f t="shared" si="4"/>
        <v>497.45000000001164</v>
      </c>
      <c r="N324" s="11"/>
      <c r="O324" s="11"/>
      <c r="P324" s="11"/>
      <c r="Q324" s="11"/>
      <c r="R324" s="11"/>
      <c r="S324" s="11"/>
      <c r="T324" s="11"/>
      <c r="U324" s="11"/>
      <c r="V324" s="11"/>
      <c r="W324" s="11"/>
      <c r="X324" s="11"/>
      <c r="Y324" s="11"/>
      <c r="Z324" s="11"/>
      <c r="AA324" s="11"/>
      <c r="AB324" s="11"/>
      <c r="AC324" s="11"/>
      <c r="AD324" s="11"/>
      <c r="AE324" s="11"/>
      <c r="AF324" s="11"/>
      <c r="AG324" s="11"/>
      <c r="AH324" s="12"/>
      <c r="AI324" s="12"/>
      <c r="AJ324" s="12"/>
      <c r="AK324" s="12"/>
      <c r="AL324" s="12"/>
      <c r="AM324" s="12"/>
      <c r="AN324" s="12"/>
    </row>
    <row r="325" spans="1:40" s="13" customFormat="1" ht="45">
      <c r="A325" s="133" t="s">
        <v>2672</v>
      </c>
      <c r="B325" s="198" t="s">
        <v>2360</v>
      </c>
      <c r="C325" s="127" t="s">
        <v>2995</v>
      </c>
      <c r="D325" s="128" t="s">
        <v>2415</v>
      </c>
      <c r="E325" s="128" t="s">
        <v>2772</v>
      </c>
      <c r="F325" s="128" t="s">
        <v>1473</v>
      </c>
      <c r="G325" s="128" t="s">
        <v>2905</v>
      </c>
      <c r="H325" s="128" t="s">
        <v>1472</v>
      </c>
      <c r="I325" s="128" t="s">
        <v>2673</v>
      </c>
      <c r="J325" s="129" t="s">
        <v>2416</v>
      </c>
      <c r="K325" s="168">
        <f>578200+230000</f>
        <v>808200</v>
      </c>
      <c r="L325" s="161">
        <v>801242.88</v>
      </c>
      <c r="M325" s="159">
        <f t="shared" si="4"/>
        <v>6957.119999999995</v>
      </c>
      <c r="N325" s="11"/>
      <c r="O325" s="11"/>
      <c r="P325" s="11"/>
      <c r="Q325" s="11"/>
      <c r="R325" s="11"/>
      <c r="S325" s="11"/>
      <c r="T325" s="11"/>
      <c r="U325" s="11"/>
      <c r="V325" s="11"/>
      <c r="W325" s="11"/>
      <c r="X325" s="11"/>
      <c r="Y325" s="11"/>
      <c r="Z325" s="11"/>
      <c r="AA325" s="11"/>
      <c r="AB325" s="11"/>
      <c r="AC325" s="11"/>
      <c r="AD325" s="11"/>
      <c r="AE325" s="11"/>
      <c r="AF325" s="11"/>
      <c r="AG325" s="11"/>
      <c r="AH325" s="12"/>
      <c r="AI325" s="12"/>
      <c r="AJ325" s="12"/>
      <c r="AK325" s="12"/>
      <c r="AL325" s="12"/>
      <c r="AM325" s="12"/>
      <c r="AN325" s="12"/>
    </row>
    <row r="326" spans="1:40" s="13" customFormat="1" ht="22.5">
      <c r="A326" s="133" t="s">
        <v>2674</v>
      </c>
      <c r="B326" s="198" t="s">
        <v>2360</v>
      </c>
      <c r="C326" s="127" t="s">
        <v>2995</v>
      </c>
      <c r="D326" s="128" t="s">
        <v>2415</v>
      </c>
      <c r="E326" s="128" t="s">
        <v>2772</v>
      </c>
      <c r="F326" s="128" t="s">
        <v>1473</v>
      </c>
      <c r="G326" s="128" t="s">
        <v>2905</v>
      </c>
      <c r="H326" s="128" t="s">
        <v>1472</v>
      </c>
      <c r="I326" s="128" t="s">
        <v>2675</v>
      </c>
      <c r="J326" s="129" t="s">
        <v>2416</v>
      </c>
      <c r="K326" s="168">
        <f>26922200-21922200</f>
        <v>5000000</v>
      </c>
      <c r="L326" s="161">
        <v>4999998.5</v>
      </c>
      <c r="M326" s="159">
        <f t="shared" si="4"/>
        <v>1.5</v>
      </c>
      <c r="N326" s="11"/>
      <c r="O326" s="11"/>
      <c r="P326" s="11"/>
      <c r="Q326" s="11"/>
      <c r="R326" s="11"/>
      <c r="S326" s="11"/>
      <c r="T326" s="11"/>
      <c r="U326" s="11"/>
      <c r="V326" s="11"/>
      <c r="W326" s="11"/>
      <c r="X326" s="11"/>
      <c r="Y326" s="11"/>
      <c r="Z326" s="11"/>
      <c r="AA326" s="11"/>
      <c r="AB326" s="11"/>
      <c r="AC326" s="11"/>
      <c r="AD326" s="11"/>
      <c r="AE326" s="11"/>
      <c r="AF326" s="11"/>
      <c r="AG326" s="11"/>
      <c r="AH326" s="12"/>
      <c r="AI326" s="12"/>
      <c r="AJ326" s="12"/>
      <c r="AK326" s="12"/>
      <c r="AL326" s="12"/>
      <c r="AM326" s="12"/>
      <c r="AN326" s="12"/>
    </row>
    <row r="327" spans="1:40" s="13" customFormat="1" ht="33.75">
      <c r="A327" s="133" t="s">
        <v>3057</v>
      </c>
      <c r="B327" s="198" t="s">
        <v>2360</v>
      </c>
      <c r="C327" s="127" t="s">
        <v>2995</v>
      </c>
      <c r="D327" s="128" t="s">
        <v>2415</v>
      </c>
      <c r="E327" s="128" t="s">
        <v>2772</v>
      </c>
      <c r="F327" s="128" t="s">
        <v>1473</v>
      </c>
      <c r="G327" s="128" t="s">
        <v>2905</v>
      </c>
      <c r="H327" s="128" t="s">
        <v>1472</v>
      </c>
      <c r="I327" s="128" t="s">
        <v>3058</v>
      </c>
      <c r="J327" s="129" t="s">
        <v>2416</v>
      </c>
      <c r="K327" s="168">
        <f>21897200+10145600</f>
        <v>32042800</v>
      </c>
      <c r="L327" s="161">
        <v>32042800</v>
      </c>
      <c r="M327" s="159">
        <f t="shared" si="4"/>
        <v>0</v>
      </c>
      <c r="N327" s="11"/>
      <c r="O327" s="11"/>
      <c r="P327" s="11"/>
      <c r="Q327" s="11"/>
      <c r="R327" s="11"/>
      <c r="S327" s="11"/>
      <c r="T327" s="11"/>
      <c r="U327" s="11"/>
      <c r="V327" s="11"/>
      <c r="W327" s="11"/>
      <c r="X327" s="11"/>
      <c r="Y327" s="11"/>
      <c r="Z327" s="11"/>
      <c r="AA327" s="11"/>
      <c r="AB327" s="11"/>
      <c r="AC327" s="11"/>
      <c r="AD327" s="11"/>
      <c r="AE327" s="11"/>
      <c r="AF327" s="11"/>
      <c r="AG327" s="11"/>
      <c r="AH327" s="12"/>
      <c r="AI327" s="12"/>
      <c r="AJ327" s="12"/>
      <c r="AK327" s="12"/>
      <c r="AL327" s="12"/>
      <c r="AM327" s="12"/>
      <c r="AN327" s="12"/>
    </row>
    <row r="328" spans="1:40" s="13" customFormat="1" ht="56.25">
      <c r="A328" s="133" t="s">
        <v>3059</v>
      </c>
      <c r="B328" s="198" t="s">
        <v>2360</v>
      </c>
      <c r="C328" s="127" t="s">
        <v>2848</v>
      </c>
      <c r="D328" s="128" t="s">
        <v>2415</v>
      </c>
      <c r="E328" s="128" t="s">
        <v>2772</v>
      </c>
      <c r="F328" s="128" t="s">
        <v>1473</v>
      </c>
      <c r="G328" s="128" t="s">
        <v>2905</v>
      </c>
      <c r="H328" s="128" t="s">
        <v>1472</v>
      </c>
      <c r="I328" s="128" t="s">
        <v>3060</v>
      </c>
      <c r="J328" s="129" t="s">
        <v>2416</v>
      </c>
      <c r="K328" s="168">
        <f>6989700+1000000</f>
        <v>7989700</v>
      </c>
      <c r="L328" s="161">
        <v>7975310.32</v>
      </c>
      <c r="M328" s="159">
        <f t="shared" si="4"/>
        <v>14389.679999999702</v>
      </c>
      <c r="N328" s="11"/>
      <c r="O328" s="11"/>
      <c r="P328" s="11"/>
      <c r="Q328" s="11"/>
      <c r="R328" s="11"/>
      <c r="S328" s="11"/>
      <c r="T328" s="11"/>
      <c r="U328" s="11"/>
      <c r="V328" s="11"/>
      <c r="W328" s="11"/>
      <c r="X328" s="11"/>
      <c r="Y328" s="11"/>
      <c r="Z328" s="11"/>
      <c r="AA328" s="11"/>
      <c r="AB328" s="11"/>
      <c r="AC328" s="11"/>
      <c r="AD328" s="11"/>
      <c r="AE328" s="11"/>
      <c r="AF328" s="11"/>
      <c r="AG328" s="11"/>
      <c r="AH328" s="12"/>
      <c r="AI328" s="12"/>
      <c r="AJ328" s="12"/>
      <c r="AK328" s="12"/>
      <c r="AL328" s="12"/>
      <c r="AM328" s="12"/>
      <c r="AN328" s="12"/>
    </row>
    <row r="329" spans="1:40" s="13" customFormat="1" ht="67.5">
      <c r="A329" s="133" t="s">
        <v>2514</v>
      </c>
      <c r="B329" s="198" t="s">
        <v>2360</v>
      </c>
      <c r="C329" s="127" t="s">
        <v>2995</v>
      </c>
      <c r="D329" s="128" t="s">
        <v>2415</v>
      </c>
      <c r="E329" s="128" t="s">
        <v>2772</v>
      </c>
      <c r="F329" s="128" t="s">
        <v>1473</v>
      </c>
      <c r="G329" s="128" t="s">
        <v>2905</v>
      </c>
      <c r="H329" s="128" t="s">
        <v>1472</v>
      </c>
      <c r="I329" s="128" t="s">
        <v>3061</v>
      </c>
      <c r="J329" s="129" t="s">
        <v>2416</v>
      </c>
      <c r="K329" s="168">
        <v>3154000</v>
      </c>
      <c r="L329" s="161">
        <v>3114912.49</v>
      </c>
      <c r="M329" s="159">
        <f t="shared" si="4"/>
        <v>39087.50999999978</v>
      </c>
      <c r="N329" s="11"/>
      <c r="O329" s="11"/>
      <c r="P329" s="11"/>
      <c r="Q329" s="11"/>
      <c r="R329" s="11"/>
      <c r="S329" s="11"/>
      <c r="T329" s="11"/>
      <c r="U329" s="11"/>
      <c r="V329" s="11"/>
      <c r="W329" s="11"/>
      <c r="X329" s="11"/>
      <c r="Y329" s="11"/>
      <c r="Z329" s="11"/>
      <c r="AA329" s="11"/>
      <c r="AB329" s="11"/>
      <c r="AC329" s="11"/>
      <c r="AD329" s="11"/>
      <c r="AE329" s="11"/>
      <c r="AF329" s="11"/>
      <c r="AG329" s="11"/>
      <c r="AH329" s="12"/>
      <c r="AI329" s="12"/>
      <c r="AJ329" s="12"/>
      <c r="AK329" s="12"/>
      <c r="AL329" s="12"/>
      <c r="AM329" s="12"/>
      <c r="AN329" s="12"/>
    </row>
    <row r="330" spans="1:40" s="13" customFormat="1" ht="78.75">
      <c r="A330" s="133" t="s">
        <v>2946</v>
      </c>
      <c r="B330" s="198" t="s">
        <v>2360</v>
      </c>
      <c r="C330" s="127" t="s">
        <v>2995</v>
      </c>
      <c r="D330" s="128" t="s">
        <v>2415</v>
      </c>
      <c r="E330" s="128" t="s">
        <v>2772</v>
      </c>
      <c r="F330" s="128" t="s">
        <v>1473</v>
      </c>
      <c r="G330" s="128" t="s">
        <v>2905</v>
      </c>
      <c r="H330" s="128" t="s">
        <v>1472</v>
      </c>
      <c r="I330" s="128" t="s">
        <v>2947</v>
      </c>
      <c r="J330" s="129" t="s">
        <v>2416</v>
      </c>
      <c r="K330" s="168">
        <f>900900-675700</f>
        <v>225200</v>
      </c>
      <c r="L330" s="161">
        <v>225124.35</v>
      </c>
      <c r="M330" s="159">
        <f t="shared" si="4"/>
        <v>75.64999999999418</v>
      </c>
      <c r="N330" s="11"/>
      <c r="O330" s="11"/>
      <c r="P330" s="11"/>
      <c r="Q330" s="11"/>
      <c r="R330" s="11"/>
      <c r="S330" s="11"/>
      <c r="T330" s="11"/>
      <c r="U330" s="11"/>
      <c r="V330" s="11"/>
      <c r="W330" s="11"/>
      <c r="X330" s="11"/>
      <c r="Y330" s="11"/>
      <c r="Z330" s="11"/>
      <c r="AA330" s="11"/>
      <c r="AB330" s="11"/>
      <c r="AC330" s="11"/>
      <c r="AD330" s="11"/>
      <c r="AE330" s="11"/>
      <c r="AF330" s="11"/>
      <c r="AG330" s="11"/>
      <c r="AH330" s="12"/>
      <c r="AI330" s="12"/>
      <c r="AJ330" s="12"/>
      <c r="AK330" s="12"/>
      <c r="AL330" s="12"/>
      <c r="AM330" s="12"/>
      <c r="AN330" s="12"/>
    </row>
    <row r="331" spans="1:40" s="13" customFormat="1" ht="22.5">
      <c r="A331" s="133" t="s">
        <v>2948</v>
      </c>
      <c r="B331" s="198" t="s">
        <v>2360</v>
      </c>
      <c r="C331" s="127" t="s">
        <v>2995</v>
      </c>
      <c r="D331" s="128" t="s">
        <v>2415</v>
      </c>
      <c r="E331" s="128" t="s">
        <v>2772</v>
      </c>
      <c r="F331" s="128" t="s">
        <v>1473</v>
      </c>
      <c r="G331" s="128" t="s">
        <v>2905</v>
      </c>
      <c r="H331" s="128" t="s">
        <v>1472</v>
      </c>
      <c r="I331" s="128" t="s">
        <v>2949</v>
      </c>
      <c r="J331" s="129" t="s">
        <v>2416</v>
      </c>
      <c r="K331" s="167">
        <v>1118100</v>
      </c>
      <c r="L331" s="161">
        <v>1118100</v>
      </c>
      <c r="M331" s="159">
        <f t="shared" si="4"/>
        <v>0</v>
      </c>
      <c r="N331" s="11"/>
      <c r="O331" s="11"/>
      <c r="P331" s="11"/>
      <c r="Q331" s="11"/>
      <c r="R331" s="11"/>
      <c r="S331" s="11"/>
      <c r="T331" s="11"/>
      <c r="U331" s="11"/>
      <c r="V331" s="11"/>
      <c r="W331" s="11"/>
      <c r="X331" s="11"/>
      <c r="Y331" s="11"/>
      <c r="Z331" s="11"/>
      <c r="AA331" s="11"/>
      <c r="AB331" s="11"/>
      <c r="AC331" s="11"/>
      <c r="AD331" s="11"/>
      <c r="AE331" s="11"/>
      <c r="AF331" s="11"/>
      <c r="AG331" s="11"/>
      <c r="AH331" s="12"/>
      <c r="AI331" s="12"/>
      <c r="AJ331" s="12"/>
      <c r="AK331" s="12"/>
      <c r="AL331" s="12"/>
      <c r="AM331" s="12"/>
      <c r="AN331" s="12"/>
    </row>
    <row r="332" spans="1:40" s="13" customFormat="1" ht="78.75">
      <c r="A332" s="133" t="s">
        <v>1216</v>
      </c>
      <c r="B332" s="198" t="s">
        <v>2360</v>
      </c>
      <c r="C332" s="127" t="s">
        <v>2995</v>
      </c>
      <c r="D332" s="128" t="s">
        <v>2415</v>
      </c>
      <c r="E332" s="128" t="s">
        <v>2772</v>
      </c>
      <c r="F332" s="128" t="s">
        <v>1473</v>
      </c>
      <c r="G332" s="128" t="s">
        <v>2905</v>
      </c>
      <c r="H332" s="128" t="s">
        <v>1472</v>
      </c>
      <c r="I332" s="128" t="s">
        <v>1217</v>
      </c>
      <c r="J332" s="129" t="s">
        <v>2416</v>
      </c>
      <c r="K332" s="167">
        <v>1133980</v>
      </c>
      <c r="L332" s="161">
        <v>1086205.16</v>
      </c>
      <c r="M332" s="159">
        <f t="shared" si="4"/>
        <v>47774.840000000084</v>
      </c>
      <c r="N332" s="11"/>
      <c r="O332" s="11"/>
      <c r="P332" s="11"/>
      <c r="Q332" s="11"/>
      <c r="R332" s="11"/>
      <c r="S332" s="11"/>
      <c r="T332" s="11"/>
      <c r="U332" s="11"/>
      <c r="V332" s="11"/>
      <c r="W332" s="11"/>
      <c r="X332" s="11"/>
      <c r="Y332" s="11"/>
      <c r="Z332" s="11"/>
      <c r="AA332" s="11"/>
      <c r="AB332" s="11"/>
      <c r="AC332" s="11"/>
      <c r="AD332" s="11"/>
      <c r="AE332" s="11"/>
      <c r="AF332" s="11"/>
      <c r="AG332" s="11"/>
      <c r="AH332" s="12"/>
      <c r="AI332" s="12"/>
      <c r="AJ332" s="12"/>
      <c r="AK332" s="12"/>
      <c r="AL332" s="12"/>
      <c r="AM332" s="12"/>
      <c r="AN332" s="12"/>
    </row>
    <row r="333" spans="1:40" s="13" customFormat="1" ht="56.25">
      <c r="A333" s="133" t="s">
        <v>669</v>
      </c>
      <c r="B333" s="198" t="s">
        <v>2360</v>
      </c>
      <c r="C333" s="127" t="s">
        <v>2995</v>
      </c>
      <c r="D333" s="128" t="s">
        <v>2415</v>
      </c>
      <c r="E333" s="128" t="s">
        <v>2772</v>
      </c>
      <c r="F333" s="128" t="s">
        <v>1473</v>
      </c>
      <c r="G333" s="128" t="s">
        <v>2905</v>
      </c>
      <c r="H333" s="128" t="s">
        <v>1472</v>
      </c>
      <c r="I333" s="128" t="s">
        <v>670</v>
      </c>
      <c r="J333" s="129" t="s">
        <v>2416</v>
      </c>
      <c r="K333" s="167">
        <f>81000-900</f>
        <v>80100</v>
      </c>
      <c r="L333" s="161">
        <v>80100</v>
      </c>
      <c r="M333" s="159">
        <f t="shared" si="4"/>
        <v>0</v>
      </c>
      <c r="N333" s="11"/>
      <c r="O333" s="11"/>
      <c r="P333" s="11"/>
      <c r="Q333" s="11"/>
      <c r="R333" s="11"/>
      <c r="S333" s="11"/>
      <c r="T333" s="11"/>
      <c r="U333" s="11"/>
      <c r="V333" s="11"/>
      <c r="W333" s="11"/>
      <c r="X333" s="11"/>
      <c r="Y333" s="11"/>
      <c r="Z333" s="11"/>
      <c r="AA333" s="11"/>
      <c r="AB333" s="11"/>
      <c r="AC333" s="11"/>
      <c r="AD333" s="11"/>
      <c r="AE333" s="11"/>
      <c r="AF333" s="11"/>
      <c r="AG333" s="11"/>
      <c r="AH333" s="12"/>
      <c r="AI333" s="12"/>
      <c r="AJ333" s="12"/>
      <c r="AK333" s="12"/>
      <c r="AL333" s="12"/>
      <c r="AM333" s="12"/>
      <c r="AN333" s="12"/>
    </row>
    <row r="334" spans="1:40" s="13" customFormat="1" ht="33.75">
      <c r="A334" s="133" t="s">
        <v>2950</v>
      </c>
      <c r="B334" s="198" t="s">
        <v>2360</v>
      </c>
      <c r="C334" s="127" t="s">
        <v>2995</v>
      </c>
      <c r="D334" s="128" t="s">
        <v>2415</v>
      </c>
      <c r="E334" s="128" t="s">
        <v>2772</v>
      </c>
      <c r="F334" s="128" t="s">
        <v>1473</v>
      </c>
      <c r="G334" s="128" t="s">
        <v>2905</v>
      </c>
      <c r="H334" s="128" t="s">
        <v>1472</v>
      </c>
      <c r="I334" s="128" t="s">
        <v>2951</v>
      </c>
      <c r="J334" s="129" t="s">
        <v>2416</v>
      </c>
      <c r="K334" s="168">
        <f>1680900-19400</f>
        <v>1661500</v>
      </c>
      <c r="L334" s="161">
        <v>1661500</v>
      </c>
      <c r="M334" s="159">
        <f t="shared" si="4"/>
        <v>0</v>
      </c>
      <c r="N334" s="11"/>
      <c r="O334" s="11"/>
      <c r="P334" s="11"/>
      <c r="Q334" s="11"/>
      <c r="R334" s="11"/>
      <c r="S334" s="11"/>
      <c r="T334" s="11"/>
      <c r="U334" s="11"/>
      <c r="V334" s="11"/>
      <c r="W334" s="11"/>
      <c r="X334" s="11"/>
      <c r="Y334" s="11"/>
      <c r="Z334" s="11"/>
      <c r="AA334" s="11"/>
      <c r="AB334" s="11"/>
      <c r="AC334" s="11"/>
      <c r="AD334" s="11"/>
      <c r="AE334" s="11"/>
      <c r="AF334" s="11"/>
      <c r="AG334" s="11"/>
      <c r="AH334" s="12"/>
      <c r="AI334" s="12"/>
      <c r="AJ334" s="12"/>
      <c r="AK334" s="12"/>
      <c r="AL334" s="12"/>
      <c r="AM334" s="12"/>
      <c r="AN334" s="12"/>
    </row>
    <row r="335" spans="1:40" s="13" customFormat="1" ht="22.5">
      <c r="A335" s="133" t="s">
        <v>2952</v>
      </c>
      <c r="B335" s="198" t="s">
        <v>2360</v>
      </c>
      <c r="C335" s="127" t="s">
        <v>2497</v>
      </c>
      <c r="D335" s="128" t="s">
        <v>2415</v>
      </c>
      <c r="E335" s="128" t="s">
        <v>2772</v>
      </c>
      <c r="F335" s="128" t="s">
        <v>1473</v>
      </c>
      <c r="G335" s="128" t="s">
        <v>2905</v>
      </c>
      <c r="H335" s="128" t="s">
        <v>1472</v>
      </c>
      <c r="I335" s="128" t="s">
        <v>2953</v>
      </c>
      <c r="J335" s="129" t="s">
        <v>2416</v>
      </c>
      <c r="K335" s="167">
        <f>43015000-424600-4059279.6</f>
        <v>38531120.4</v>
      </c>
      <c r="L335" s="161">
        <v>38153544.38</v>
      </c>
      <c r="M335" s="159">
        <f t="shared" si="4"/>
        <v>377576.0199999958</v>
      </c>
      <c r="N335" s="11"/>
      <c r="O335" s="11"/>
      <c r="P335" s="11"/>
      <c r="Q335" s="11"/>
      <c r="R335" s="11"/>
      <c r="S335" s="11"/>
      <c r="T335" s="11"/>
      <c r="U335" s="11"/>
      <c r="V335" s="11"/>
      <c r="W335" s="11"/>
      <c r="X335" s="11"/>
      <c r="Y335" s="11"/>
      <c r="Z335" s="11"/>
      <c r="AA335" s="11"/>
      <c r="AB335" s="11"/>
      <c r="AC335" s="11"/>
      <c r="AD335" s="11"/>
      <c r="AE335" s="11"/>
      <c r="AF335" s="11"/>
      <c r="AG335" s="11"/>
      <c r="AH335" s="12"/>
      <c r="AI335" s="12"/>
      <c r="AJ335" s="12"/>
      <c r="AK335" s="12"/>
      <c r="AL335" s="12"/>
      <c r="AM335" s="12"/>
      <c r="AN335" s="12"/>
    </row>
    <row r="336" spans="1:40" s="13" customFormat="1" ht="22.5">
      <c r="A336" s="133" t="s">
        <v>1785</v>
      </c>
      <c r="B336" s="198" t="s">
        <v>2360</v>
      </c>
      <c r="C336" s="127" t="s">
        <v>2995</v>
      </c>
      <c r="D336" s="128" t="s">
        <v>2415</v>
      </c>
      <c r="E336" s="128" t="s">
        <v>2772</v>
      </c>
      <c r="F336" s="128" t="s">
        <v>1473</v>
      </c>
      <c r="G336" s="128" t="s">
        <v>2905</v>
      </c>
      <c r="H336" s="128" t="s">
        <v>1472</v>
      </c>
      <c r="I336" s="128" t="s">
        <v>2954</v>
      </c>
      <c r="J336" s="129" t="s">
        <v>2416</v>
      </c>
      <c r="K336" s="168">
        <f>179800-1700</f>
        <v>178100</v>
      </c>
      <c r="L336" s="161">
        <v>178100</v>
      </c>
      <c r="M336" s="159">
        <f t="shared" si="4"/>
        <v>0</v>
      </c>
      <c r="N336" s="11"/>
      <c r="O336" s="11"/>
      <c r="P336" s="11"/>
      <c r="Q336" s="11"/>
      <c r="R336" s="11"/>
      <c r="S336" s="11"/>
      <c r="T336" s="11"/>
      <c r="U336" s="11"/>
      <c r="V336" s="11"/>
      <c r="W336" s="11"/>
      <c r="X336" s="11"/>
      <c r="Y336" s="11"/>
      <c r="Z336" s="11"/>
      <c r="AA336" s="11"/>
      <c r="AB336" s="11"/>
      <c r="AC336" s="11"/>
      <c r="AD336" s="11"/>
      <c r="AE336" s="11"/>
      <c r="AF336" s="11"/>
      <c r="AG336" s="11"/>
      <c r="AH336" s="12"/>
      <c r="AI336" s="12"/>
      <c r="AJ336" s="12"/>
      <c r="AK336" s="12"/>
      <c r="AL336" s="12"/>
      <c r="AM336" s="12"/>
      <c r="AN336" s="12"/>
    </row>
    <row r="337" spans="1:40" s="13" customFormat="1" ht="33.75">
      <c r="A337" s="133" t="s">
        <v>2955</v>
      </c>
      <c r="B337" s="198" t="s">
        <v>2360</v>
      </c>
      <c r="C337" s="127" t="s">
        <v>2995</v>
      </c>
      <c r="D337" s="128" t="s">
        <v>2415</v>
      </c>
      <c r="E337" s="128" t="s">
        <v>2772</v>
      </c>
      <c r="F337" s="128" t="s">
        <v>1473</v>
      </c>
      <c r="G337" s="128" t="s">
        <v>2905</v>
      </c>
      <c r="H337" s="128" t="s">
        <v>1472</v>
      </c>
      <c r="I337" s="128" t="s">
        <v>2956</v>
      </c>
      <c r="J337" s="129" t="s">
        <v>2416</v>
      </c>
      <c r="K337" s="168">
        <f>4704000-52200</f>
        <v>4651800</v>
      </c>
      <c r="L337" s="161">
        <v>4651800</v>
      </c>
      <c r="M337" s="159">
        <f t="shared" si="4"/>
        <v>0</v>
      </c>
      <c r="N337" s="11"/>
      <c r="O337" s="11"/>
      <c r="P337" s="11"/>
      <c r="Q337" s="11"/>
      <c r="R337" s="11"/>
      <c r="S337" s="11"/>
      <c r="T337" s="11"/>
      <c r="U337" s="11"/>
      <c r="V337" s="11"/>
      <c r="W337" s="11"/>
      <c r="X337" s="11"/>
      <c r="Y337" s="11"/>
      <c r="Z337" s="11"/>
      <c r="AA337" s="11"/>
      <c r="AB337" s="11"/>
      <c r="AC337" s="11"/>
      <c r="AD337" s="11"/>
      <c r="AE337" s="11"/>
      <c r="AF337" s="11"/>
      <c r="AG337" s="11"/>
      <c r="AH337" s="12"/>
      <c r="AI337" s="12"/>
      <c r="AJ337" s="12"/>
      <c r="AK337" s="12"/>
      <c r="AL337" s="12"/>
      <c r="AM337" s="12"/>
      <c r="AN337" s="12"/>
    </row>
    <row r="338" spans="1:40" s="13" customFormat="1" ht="22.5">
      <c r="A338" s="133" t="s">
        <v>2957</v>
      </c>
      <c r="B338" s="198" t="s">
        <v>2360</v>
      </c>
      <c r="C338" s="127" t="s">
        <v>2498</v>
      </c>
      <c r="D338" s="128" t="s">
        <v>2415</v>
      </c>
      <c r="E338" s="128" t="s">
        <v>2772</v>
      </c>
      <c r="F338" s="128" t="s">
        <v>1473</v>
      </c>
      <c r="G338" s="128" t="s">
        <v>2905</v>
      </c>
      <c r="H338" s="128" t="s">
        <v>1472</v>
      </c>
      <c r="I338" s="128" t="s">
        <v>2958</v>
      </c>
      <c r="J338" s="129" t="s">
        <v>2416</v>
      </c>
      <c r="K338" s="168">
        <v>35368200</v>
      </c>
      <c r="L338" s="161">
        <v>35368200</v>
      </c>
      <c r="M338" s="159">
        <f aca="true" t="shared" si="5" ref="M338:M401">K338-L338</f>
        <v>0</v>
      </c>
      <c r="N338" s="11"/>
      <c r="O338" s="11"/>
      <c r="P338" s="11"/>
      <c r="Q338" s="11"/>
      <c r="R338" s="11"/>
      <c r="S338" s="11"/>
      <c r="T338" s="11"/>
      <c r="U338" s="11"/>
      <c r="V338" s="11"/>
      <c r="W338" s="11"/>
      <c r="X338" s="11"/>
      <c r="Y338" s="11"/>
      <c r="Z338" s="11"/>
      <c r="AA338" s="11"/>
      <c r="AB338" s="11"/>
      <c r="AC338" s="11"/>
      <c r="AD338" s="11"/>
      <c r="AE338" s="11"/>
      <c r="AF338" s="11"/>
      <c r="AG338" s="11"/>
      <c r="AH338" s="12"/>
      <c r="AI338" s="12"/>
      <c r="AJ338" s="12"/>
      <c r="AK338" s="12"/>
      <c r="AL338" s="12"/>
      <c r="AM338" s="12"/>
      <c r="AN338" s="12"/>
    </row>
    <row r="339" spans="1:40" s="13" customFormat="1" ht="22.5">
      <c r="A339" s="133" t="s">
        <v>2959</v>
      </c>
      <c r="B339" s="198" t="s">
        <v>2360</v>
      </c>
      <c r="C339" s="127" t="s">
        <v>2995</v>
      </c>
      <c r="D339" s="128" t="s">
        <v>2415</v>
      </c>
      <c r="E339" s="128" t="s">
        <v>2772</v>
      </c>
      <c r="F339" s="128" t="s">
        <v>1473</v>
      </c>
      <c r="G339" s="128" t="s">
        <v>2905</v>
      </c>
      <c r="H339" s="128" t="s">
        <v>1472</v>
      </c>
      <c r="I339" s="128" t="s">
        <v>2960</v>
      </c>
      <c r="J339" s="129" t="s">
        <v>2416</v>
      </c>
      <c r="K339" s="168">
        <f>1515500-9700</f>
        <v>1505800</v>
      </c>
      <c r="L339" s="161">
        <v>1505800</v>
      </c>
      <c r="M339" s="159">
        <f t="shared" si="5"/>
        <v>0</v>
      </c>
      <c r="N339" s="11"/>
      <c r="O339" s="11"/>
      <c r="P339" s="11"/>
      <c r="Q339" s="11"/>
      <c r="R339" s="11"/>
      <c r="S339" s="11"/>
      <c r="T339" s="11"/>
      <c r="U339" s="11"/>
      <c r="V339" s="11"/>
      <c r="W339" s="11"/>
      <c r="X339" s="11"/>
      <c r="Y339" s="11"/>
      <c r="Z339" s="11"/>
      <c r="AA339" s="11"/>
      <c r="AB339" s="11"/>
      <c r="AC339" s="11"/>
      <c r="AD339" s="11"/>
      <c r="AE339" s="11"/>
      <c r="AF339" s="11"/>
      <c r="AG339" s="11"/>
      <c r="AH339" s="12"/>
      <c r="AI339" s="12"/>
      <c r="AJ339" s="12"/>
      <c r="AK339" s="12"/>
      <c r="AL339" s="12"/>
      <c r="AM339" s="12"/>
      <c r="AN339" s="12"/>
    </row>
    <row r="340" spans="1:40" s="13" customFormat="1" ht="33.75">
      <c r="A340" s="133" t="s">
        <v>2961</v>
      </c>
      <c r="B340" s="198" t="s">
        <v>2360</v>
      </c>
      <c r="C340" s="127" t="s">
        <v>2847</v>
      </c>
      <c r="D340" s="128" t="s">
        <v>2415</v>
      </c>
      <c r="E340" s="128" t="s">
        <v>2772</v>
      </c>
      <c r="F340" s="128" t="s">
        <v>1473</v>
      </c>
      <c r="G340" s="128" t="s">
        <v>2905</v>
      </c>
      <c r="H340" s="128" t="s">
        <v>1472</v>
      </c>
      <c r="I340" s="136" t="s">
        <v>2962</v>
      </c>
      <c r="J340" s="129" t="s">
        <v>2416</v>
      </c>
      <c r="K340" s="168">
        <v>601000</v>
      </c>
      <c r="L340" s="161">
        <v>600874.43</v>
      </c>
      <c r="M340" s="159">
        <f t="shared" si="5"/>
        <v>125.56999999994878</v>
      </c>
      <c r="N340" s="11"/>
      <c r="O340" s="11"/>
      <c r="P340" s="11"/>
      <c r="Q340" s="11"/>
      <c r="R340" s="11"/>
      <c r="S340" s="11"/>
      <c r="T340" s="11"/>
      <c r="U340" s="11"/>
      <c r="V340" s="11"/>
      <c r="W340" s="11"/>
      <c r="X340" s="11"/>
      <c r="Y340" s="11"/>
      <c r="Z340" s="11"/>
      <c r="AA340" s="11"/>
      <c r="AB340" s="11"/>
      <c r="AC340" s="11"/>
      <c r="AD340" s="11"/>
      <c r="AE340" s="11"/>
      <c r="AF340" s="11"/>
      <c r="AG340" s="11"/>
      <c r="AH340" s="12"/>
      <c r="AI340" s="12"/>
      <c r="AJ340" s="12"/>
      <c r="AK340" s="12"/>
      <c r="AL340" s="12"/>
      <c r="AM340" s="12"/>
      <c r="AN340" s="12"/>
    </row>
    <row r="341" spans="1:40" s="13" customFormat="1" ht="33.75">
      <c r="A341" s="133" t="s">
        <v>2963</v>
      </c>
      <c r="B341" s="198" t="s">
        <v>2360</v>
      </c>
      <c r="C341" s="127" t="s">
        <v>2995</v>
      </c>
      <c r="D341" s="128" t="s">
        <v>2415</v>
      </c>
      <c r="E341" s="128" t="s">
        <v>2772</v>
      </c>
      <c r="F341" s="128" t="s">
        <v>1473</v>
      </c>
      <c r="G341" s="128" t="s">
        <v>2905</v>
      </c>
      <c r="H341" s="128" t="s">
        <v>1472</v>
      </c>
      <c r="I341" s="136" t="s">
        <v>2964</v>
      </c>
      <c r="J341" s="129" t="s">
        <v>2416</v>
      </c>
      <c r="K341" s="168">
        <f>8225000-89000</f>
        <v>8136000</v>
      </c>
      <c r="L341" s="161">
        <v>8136000</v>
      </c>
      <c r="M341" s="159">
        <f t="shared" si="5"/>
        <v>0</v>
      </c>
      <c r="N341" s="11"/>
      <c r="O341" s="11"/>
      <c r="P341" s="11"/>
      <c r="Q341" s="11"/>
      <c r="R341" s="11"/>
      <c r="S341" s="11"/>
      <c r="T341" s="11"/>
      <c r="U341" s="11"/>
      <c r="V341" s="11"/>
      <c r="W341" s="11"/>
      <c r="X341" s="11"/>
      <c r="Y341" s="11"/>
      <c r="Z341" s="11"/>
      <c r="AA341" s="11"/>
      <c r="AB341" s="11"/>
      <c r="AC341" s="11"/>
      <c r="AD341" s="11"/>
      <c r="AE341" s="11"/>
      <c r="AF341" s="11"/>
      <c r="AG341" s="11"/>
      <c r="AH341" s="12"/>
      <c r="AI341" s="12"/>
      <c r="AJ341" s="12"/>
      <c r="AK341" s="12"/>
      <c r="AL341" s="12"/>
      <c r="AM341" s="12"/>
      <c r="AN341" s="12"/>
    </row>
    <row r="342" spans="1:40" s="13" customFormat="1" ht="33.75">
      <c r="A342" s="133" t="s">
        <v>2215</v>
      </c>
      <c r="B342" s="198" t="s">
        <v>2360</v>
      </c>
      <c r="C342" s="127" t="s">
        <v>2497</v>
      </c>
      <c r="D342" s="128" t="s">
        <v>2415</v>
      </c>
      <c r="E342" s="128" t="s">
        <v>2772</v>
      </c>
      <c r="F342" s="128" t="s">
        <v>1473</v>
      </c>
      <c r="G342" s="128" t="s">
        <v>2905</v>
      </c>
      <c r="H342" s="128" t="s">
        <v>1472</v>
      </c>
      <c r="I342" s="136" t="s">
        <v>2216</v>
      </c>
      <c r="J342" s="129" t="s">
        <v>2416</v>
      </c>
      <c r="K342" s="168">
        <f>95716800+5447600</f>
        <v>101164400</v>
      </c>
      <c r="L342" s="161">
        <v>101164400</v>
      </c>
      <c r="M342" s="159">
        <f t="shared" si="5"/>
        <v>0</v>
      </c>
      <c r="N342" s="11"/>
      <c r="O342" s="11"/>
      <c r="P342" s="11"/>
      <c r="Q342" s="11"/>
      <c r="R342" s="11"/>
      <c r="S342" s="11"/>
      <c r="T342" s="11"/>
      <c r="U342" s="11"/>
      <c r="V342" s="11"/>
      <c r="W342" s="11"/>
      <c r="X342" s="11"/>
      <c r="Y342" s="11"/>
      <c r="Z342" s="11"/>
      <c r="AA342" s="11"/>
      <c r="AB342" s="11"/>
      <c r="AC342" s="11"/>
      <c r="AD342" s="11"/>
      <c r="AE342" s="11"/>
      <c r="AF342" s="11"/>
      <c r="AG342" s="11"/>
      <c r="AH342" s="12"/>
      <c r="AI342" s="12"/>
      <c r="AJ342" s="12"/>
      <c r="AK342" s="12"/>
      <c r="AL342" s="12"/>
      <c r="AM342" s="12"/>
      <c r="AN342" s="12"/>
    </row>
    <row r="343" spans="1:40" s="13" customFormat="1" ht="33.75">
      <c r="A343" s="133" t="s">
        <v>2217</v>
      </c>
      <c r="B343" s="198" t="s">
        <v>2360</v>
      </c>
      <c r="C343" s="127" t="s">
        <v>2995</v>
      </c>
      <c r="D343" s="128" t="s">
        <v>2415</v>
      </c>
      <c r="E343" s="128" t="s">
        <v>2772</v>
      </c>
      <c r="F343" s="128" t="s">
        <v>1473</v>
      </c>
      <c r="G343" s="128" t="s">
        <v>2905</v>
      </c>
      <c r="H343" s="128" t="s">
        <v>1472</v>
      </c>
      <c r="I343" s="136" t="s">
        <v>2218</v>
      </c>
      <c r="J343" s="129" t="s">
        <v>2416</v>
      </c>
      <c r="K343" s="168">
        <f>25000+25000</f>
        <v>50000</v>
      </c>
      <c r="L343" s="161">
        <v>50000</v>
      </c>
      <c r="M343" s="159">
        <f t="shared" si="5"/>
        <v>0</v>
      </c>
      <c r="N343" s="11"/>
      <c r="O343" s="11"/>
      <c r="P343" s="11"/>
      <c r="Q343" s="11"/>
      <c r="R343" s="11"/>
      <c r="S343" s="11"/>
      <c r="T343" s="11"/>
      <c r="U343" s="11"/>
      <c r="V343" s="11"/>
      <c r="W343" s="11"/>
      <c r="X343" s="11"/>
      <c r="Y343" s="11"/>
      <c r="Z343" s="11"/>
      <c r="AA343" s="11"/>
      <c r="AB343" s="11"/>
      <c r="AC343" s="11"/>
      <c r="AD343" s="11"/>
      <c r="AE343" s="11"/>
      <c r="AF343" s="11"/>
      <c r="AG343" s="11"/>
      <c r="AH343" s="12"/>
      <c r="AI343" s="12"/>
      <c r="AJ343" s="12"/>
      <c r="AK343" s="12"/>
      <c r="AL343" s="12"/>
      <c r="AM343" s="12"/>
      <c r="AN343" s="12"/>
    </row>
    <row r="344" spans="1:40" s="13" customFormat="1" ht="45">
      <c r="A344" s="139" t="s">
        <v>2219</v>
      </c>
      <c r="B344" s="198" t="s">
        <v>2360</v>
      </c>
      <c r="C344" s="127" t="s">
        <v>2995</v>
      </c>
      <c r="D344" s="128" t="s">
        <v>2415</v>
      </c>
      <c r="E344" s="128" t="s">
        <v>2772</v>
      </c>
      <c r="F344" s="128" t="s">
        <v>1473</v>
      </c>
      <c r="G344" s="128" t="s">
        <v>2905</v>
      </c>
      <c r="H344" s="128" t="s">
        <v>1472</v>
      </c>
      <c r="I344" s="136" t="s">
        <v>2220</v>
      </c>
      <c r="J344" s="129" t="s">
        <v>2416</v>
      </c>
      <c r="K344" s="167">
        <v>660000</v>
      </c>
      <c r="L344" s="161">
        <v>659375</v>
      </c>
      <c r="M344" s="159">
        <f t="shared" si="5"/>
        <v>625</v>
      </c>
      <c r="N344" s="11"/>
      <c r="O344" s="11"/>
      <c r="P344" s="11"/>
      <c r="Q344" s="11"/>
      <c r="R344" s="11"/>
      <c r="S344" s="11"/>
      <c r="T344" s="11"/>
      <c r="U344" s="11"/>
      <c r="V344" s="11"/>
      <c r="W344" s="11"/>
      <c r="X344" s="11"/>
      <c r="Y344" s="11"/>
      <c r="Z344" s="11"/>
      <c r="AA344" s="11"/>
      <c r="AB344" s="11"/>
      <c r="AC344" s="11"/>
      <c r="AD344" s="11"/>
      <c r="AE344" s="11"/>
      <c r="AF344" s="11"/>
      <c r="AG344" s="11"/>
      <c r="AH344" s="12"/>
      <c r="AI344" s="12"/>
      <c r="AJ344" s="12"/>
      <c r="AK344" s="12"/>
      <c r="AL344" s="12"/>
      <c r="AM344" s="12"/>
      <c r="AN344" s="12"/>
    </row>
    <row r="345" spans="1:40" s="13" customFormat="1" ht="33.75">
      <c r="A345" s="139" t="s">
        <v>2221</v>
      </c>
      <c r="B345" s="198" t="s">
        <v>2360</v>
      </c>
      <c r="C345" s="127" t="s">
        <v>2995</v>
      </c>
      <c r="D345" s="128" t="s">
        <v>2415</v>
      </c>
      <c r="E345" s="128" t="s">
        <v>2772</v>
      </c>
      <c r="F345" s="128" t="s">
        <v>1473</v>
      </c>
      <c r="G345" s="128" t="s">
        <v>2905</v>
      </c>
      <c r="H345" s="128" t="s">
        <v>1472</v>
      </c>
      <c r="I345" s="136" t="s">
        <v>2222</v>
      </c>
      <c r="J345" s="129" t="s">
        <v>2416</v>
      </c>
      <c r="K345" s="167">
        <v>3401900</v>
      </c>
      <c r="L345" s="161">
        <v>3400452.93</v>
      </c>
      <c r="M345" s="159">
        <f t="shared" si="5"/>
        <v>1447.0699999998324</v>
      </c>
      <c r="N345" s="11"/>
      <c r="O345" s="11"/>
      <c r="P345" s="11"/>
      <c r="Q345" s="11"/>
      <c r="R345" s="11"/>
      <c r="S345" s="11"/>
      <c r="T345" s="11"/>
      <c r="U345" s="11"/>
      <c r="V345" s="11"/>
      <c r="W345" s="11"/>
      <c r="X345" s="11"/>
      <c r="Y345" s="11"/>
      <c r="Z345" s="11"/>
      <c r="AA345" s="11"/>
      <c r="AB345" s="11"/>
      <c r="AC345" s="11"/>
      <c r="AD345" s="11"/>
      <c r="AE345" s="11"/>
      <c r="AF345" s="11"/>
      <c r="AG345" s="11"/>
      <c r="AH345" s="12"/>
      <c r="AI345" s="12"/>
      <c r="AJ345" s="12"/>
      <c r="AK345" s="12"/>
      <c r="AL345" s="12"/>
      <c r="AM345" s="12"/>
      <c r="AN345" s="12"/>
    </row>
    <row r="346" spans="1:40" s="13" customFormat="1" ht="33.75">
      <c r="A346" s="139" t="s">
        <v>2223</v>
      </c>
      <c r="B346" s="198" t="s">
        <v>2360</v>
      </c>
      <c r="C346" s="127" t="s">
        <v>2995</v>
      </c>
      <c r="D346" s="128" t="s">
        <v>2415</v>
      </c>
      <c r="E346" s="128" t="s">
        <v>2772</v>
      </c>
      <c r="F346" s="128" t="s">
        <v>1473</v>
      </c>
      <c r="G346" s="128" t="s">
        <v>2905</v>
      </c>
      <c r="H346" s="128" t="s">
        <v>1472</v>
      </c>
      <c r="I346" s="136" t="s">
        <v>2224</v>
      </c>
      <c r="J346" s="129" t="s">
        <v>2416</v>
      </c>
      <c r="K346" s="168">
        <f>854600-16000</f>
        <v>838600</v>
      </c>
      <c r="L346" s="161">
        <v>838310</v>
      </c>
      <c r="M346" s="159">
        <f t="shared" si="5"/>
        <v>290</v>
      </c>
      <c r="N346" s="11"/>
      <c r="O346" s="11"/>
      <c r="P346" s="11"/>
      <c r="Q346" s="11"/>
      <c r="R346" s="11"/>
      <c r="S346" s="11"/>
      <c r="T346" s="11"/>
      <c r="U346" s="11"/>
      <c r="V346" s="11"/>
      <c r="W346" s="11"/>
      <c r="X346" s="11"/>
      <c r="Y346" s="11"/>
      <c r="Z346" s="11"/>
      <c r="AA346" s="11"/>
      <c r="AB346" s="11"/>
      <c r="AC346" s="11"/>
      <c r="AD346" s="11"/>
      <c r="AE346" s="11"/>
      <c r="AF346" s="11"/>
      <c r="AG346" s="11"/>
      <c r="AH346" s="12"/>
      <c r="AI346" s="12"/>
      <c r="AJ346" s="12"/>
      <c r="AK346" s="12"/>
      <c r="AL346" s="12"/>
      <c r="AM346" s="12"/>
      <c r="AN346" s="12"/>
    </row>
    <row r="347" spans="1:40" s="13" customFormat="1" ht="78.75">
      <c r="A347" s="139" t="s">
        <v>2225</v>
      </c>
      <c r="B347" s="198" t="s">
        <v>2360</v>
      </c>
      <c r="C347" s="127" t="s">
        <v>2493</v>
      </c>
      <c r="D347" s="128" t="s">
        <v>2415</v>
      </c>
      <c r="E347" s="128" t="s">
        <v>2772</v>
      </c>
      <c r="F347" s="128" t="s">
        <v>1473</v>
      </c>
      <c r="G347" s="128" t="s">
        <v>2905</v>
      </c>
      <c r="H347" s="128" t="s">
        <v>1472</v>
      </c>
      <c r="I347" s="136" t="s">
        <v>2226</v>
      </c>
      <c r="J347" s="129" t="s">
        <v>2416</v>
      </c>
      <c r="K347" s="168">
        <f>1861600-513700</f>
        <v>1347900</v>
      </c>
      <c r="L347" s="161">
        <v>1347470.3</v>
      </c>
      <c r="M347" s="159">
        <f t="shared" si="5"/>
        <v>429.69999999995343</v>
      </c>
      <c r="N347" s="11"/>
      <c r="O347" s="11"/>
      <c r="P347" s="11"/>
      <c r="Q347" s="11"/>
      <c r="R347" s="11"/>
      <c r="S347" s="11"/>
      <c r="T347" s="11"/>
      <c r="U347" s="11"/>
      <c r="V347" s="11"/>
      <c r="W347" s="11"/>
      <c r="X347" s="11"/>
      <c r="Y347" s="11"/>
      <c r="Z347" s="11"/>
      <c r="AA347" s="11"/>
      <c r="AB347" s="11"/>
      <c r="AC347" s="11"/>
      <c r="AD347" s="11"/>
      <c r="AE347" s="11"/>
      <c r="AF347" s="11"/>
      <c r="AG347" s="11"/>
      <c r="AH347" s="12"/>
      <c r="AI347" s="12"/>
      <c r="AJ347" s="12"/>
      <c r="AK347" s="12"/>
      <c r="AL347" s="12"/>
      <c r="AM347" s="12"/>
      <c r="AN347" s="12"/>
    </row>
    <row r="348" spans="1:40" s="13" customFormat="1" ht="33.75">
      <c r="A348" s="139" t="s">
        <v>3055</v>
      </c>
      <c r="B348" s="198" t="s">
        <v>2360</v>
      </c>
      <c r="C348" s="127" t="s">
        <v>2995</v>
      </c>
      <c r="D348" s="128" t="s">
        <v>2415</v>
      </c>
      <c r="E348" s="128" t="s">
        <v>2772</v>
      </c>
      <c r="F348" s="128" t="s">
        <v>1473</v>
      </c>
      <c r="G348" s="128" t="s">
        <v>2905</v>
      </c>
      <c r="H348" s="128" t="s">
        <v>1472</v>
      </c>
      <c r="I348" s="136" t="s">
        <v>3056</v>
      </c>
      <c r="J348" s="129" t="s">
        <v>2416</v>
      </c>
      <c r="K348" s="168">
        <v>7198900</v>
      </c>
      <c r="L348" s="161">
        <v>7198900</v>
      </c>
      <c r="M348" s="159">
        <f t="shared" si="5"/>
        <v>0</v>
      </c>
      <c r="N348" s="11"/>
      <c r="O348" s="11"/>
      <c r="P348" s="11"/>
      <c r="Q348" s="11"/>
      <c r="R348" s="11"/>
      <c r="S348" s="11"/>
      <c r="T348" s="11"/>
      <c r="U348" s="11"/>
      <c r="V348" s="11"/>
      <c r="W348" s="11"/>
      <c r="X348" s="11"/>
      <c r="Y348" s="11"/>
      <c r="Z348" s="11"/>
      <c r="AA348" s="11"/>
      <c r="AB348" s="11"/>
      <c r="AC348" s="11"/>
      <c r="AD348" s="11"/>
      <c r="AE348" s="11"/>
      <c r="AF348" s="11"/>
      <c r="AG348" s="11"/>
      <c r="AH348" s="12"/>
      <c r="AI348" s="12"/>
      <c r="AJ348" s="12"/>
      <c r="AK348" s="12"/>
      <c r="AL348" s="12"/>
      <c r="AM348" s="12"/>
      <c r="AN348" s="12"/>
    </row>
    <row r="349" spans="1:40" s="13" customFormat="1" ht="67.5">
      <c r="A349" s="139" t="s">
        <v>2012</v>
      </c>
      <c r="B349" s="198" t="s">
        <v>2360</v>
      </c>
      <c r="C349" s="127" t="s">
        <v>2493</v>
      </c>
      <c r="D349" s="128" t="s">
        <v>2415</v>
      </c>
      <c r="E349" s="128" t="s">
        <v>2772</v>
      </c>
      <c r="F349" s="128" t="s">
        <v>1473</v>
      </c>
      <c r="G349" s="128" t="s">
        <v>2905</v>
      </c>
      <c r="H349" s="128" t="s">
        <v>1472</v>
      </c>
      <c r="I349" s="136" t="s">
        <v>2013</v>
      </c>
      <c r="J349" s="129" t="s">
        <v>2416</v>
      </c>
      <c r="K349" s="168">
        <v>5687200</v>
      </c>
      <c r="L349" s="161">
        <v>4527835.23</v>
      </c>
      <c r="M349" s="159">
        <f t="shared" si="5"/>
        <v>1159364.7699999996</v>
      </c>
      <c r="N349" s="11"/>
      <c r="O349" s="11"/>
      <c r="P349" s="11"/>
      <c r="Q349" s="11"/>
      <c r="R349" s="11"/>
      <c r="S349" s="11"/>
      <c r="T349" s="11"/>
      <c r="U349" s="11"/>
      <c r="V349" s="11"/>
      <c r="W349" s="11"/>
      <c r="X349" s="11"/>
      <c r="Y349" s="11"/>
      <c r="Z349" s="11"/>
      <c r="AA349" s="11"/>
      <c r="AB349" s="11"/>
      <c r="AC349" s="11"/>
      <c r="AD349" s="11"/>
      <c r="AE349" s="11"/>
      <c r="AF349" s="11"/>
      <c r="AG349" s="11"/>
      <c r="AH349" s="12"/>
      <c r="AI349" s="12"/>
      <c r="AJ349" s="12"/>
      <c r="AK349" s="12"/>
      <c r="AL349" s="12"/>
      <c r="AM349" s="12"/>
      <c r="AN349" s="12"/>
    </row>
    <row r="350" spans="1:40" s="13" customFormat="1" ht="33.75">
      <c r="A350" s="139" t="s">
        <v>2014</v>
      </c>
      <c r="B350" s="198" t="s">
        <v>2360</v>
      </c>
      <c r="C350" s="127" t="s">
        <v>2493</v>
      </c>
      <c r="D350" s="128" t="s">
        <v>2415</v>
      </c>
      <c r="E350" s="128" t="s">
        <v>2772</v>
      </c>
      <c r="F350" s="128" t="s">
        <v>1473</v>
      </c>
      <c r="G350" s="128" t="s">
        <v>2905</v>
      </c>
      <c r="H350" s="128" t="s">
        <v>1472</v>
      </c>
      <c r="I350" s="128" t="s">
        <v>2015</v>
      </c>
      <c r="J350" s="129" t="s">
        <v>2416</v>
      </c>
      <c r="K350" s="168">
        <f>6494700-58100</f>
        <v>6436600</v>
      </c>
      <c r="L350" s="161">
        <v>6366714.39</v>
      </c>
      <c r="M350" s="159">
        <f t="shared" si="5"/>
        <v>69885.61000000034</v>
      </c>
      <c r="N350" s="11"/>
      <c r="O350" s="11"/>
      <c r="P350" s="11"/>
      <c r="Q350" s="11"/>
      <c r="R350" s="11"/>
      <c r="S350" s="11"/>
      <c r="T350" s="11"/>
      <c r="U350" s="11"/>
      <c r="V350" s="11"/>
      <c r="W350" s="11"/>
      <c r="X350" s="11"/>
      <c r="Y350" s="11"/>
      <c r="Z350" s="11"/>
      <c r="AA350" s="11"/>
      <c r="AB350" s="11"/>
      <c r="AC350" s="11"/>
      <c r="AD350" s="11"/>
      <c r="AE350" s="11"/>
      <c r="AF350" s="11"/>
      <c r="AG350" s="11"/>
      <c r="AH350" s="12"/>
      <c r="AI350" s="12"/>
      <c r="AJ350" s="12"/>
      <c r="AK350" s="12"/>
      <c r="AL350" s="12"/>
      <c r="AM350" s="12"/>
      <c r="AN350" s="12"/>
    </row>
    <row r="351" spans="1:40" s="13" customFormat="1" ht="67.5">
      <c r="A351" s="139" t="s">
        <v>2016</v>
      </c>
      <c r="B351" s="198" t="s">
        <v>2360</v>
      </c>
      <c r="C351" s="127" t="s">
        <v>2493</v>
      </c>
      <c r="D351" s="128" t="s">
        <v>2415</v>
      </c>
      <c r="E351" s="128" t="s">
        <v>2772</v>
      </c>
      <c r="F351" s="128" t="s">
        <v>1473</v>
      </c>
      <c r="G351" s="128" t="s">
        <v>2905</v>
      </c>
      <c r="H351" s="128" t="s">
        <v>1472</v>
      </c>
      <c r="I351" s="128" t="s">
        <v>2017</v>
      </c>
      <c r="J351" s="129" t="s">
        <v>2416</v>
      </c>
      <c r="K351" s="163">
        <f>696700-468600</f>
        <v>228100</v>
      </c>
      <c r="L351" s="161">
        <v>133137.91</v>
      </c>
      <c r="M351" s="159">
        <f t="shared" si="5"/>
        <v>94962.09</v>
      </c>
      <c r="N351" s="11"/>
      <c r="O351" s="11"/>
      <c r="P351" s="11"/>
      <c r="Q351" s="11"/>
      <c r="R351" s="11"/>
      <c r="S351" s="11"/>
      <c r="T351" s="11"/>
      <c r="U351" s="11"/>
      <c r="V351" s="11"/>
      <c r="W351" s="11"/>
      <c r="X351" s="11"/>
      <c r="Y351" s="11"/>
      <c r="Z351" s="11"/>
      <c r="AA351" s="11"/>
      <c r="AB351" s="11"/>
      <c r="AC351" s="11"/>
      <c r="AD351" s="11"/>
      <c r="AE351" s="11"/>
      <c r="AF351" s="11"/>
      <c r="AG351" s="11"/>
      <c r="AH351" s="12"/>
      <c r="AI351" s="12"/>
      <c r="AJ351" s="12"/>
      <c r="AK351" s="12"/>
      <c r="AL351" s="12"/>
      <c r="AM351" s="12"/>
      <c r="AN351" s="12"/>
    </row>
    <row r="352" spans="1:40" s="13" customFormat="1" ht="90">
      <c r="A352" s="139" t="s">
        <v>2018</v>
      </c>
      <c r="B352" s="198" t="s">
        <v>2360</v>
      </c>
      <c r="C352" s="127" t="s">
        <v>2497</v>
      </c>
      <c r="D352" s="128" t="s">
        <v>2415</v>
      </c>
      <c r="E352" s="128" t="s">
        <v>2772</v>
      </c>
      <c r="F352" s="128" t="s">
        <v>1473</v>
      </c>
      <c r="G352" s="128" t="s">
        <v>2905</v>
      </c>
      <c r="H352" s="128" t="s">
        <v>1472</v>
      </c>
      <c r="I352" s="128" t="s">
        <v>2019</v>
      </c>
      <c r="J352" s="129" t="s">
        <v>2416</v>
      </c>
      <c r="K352" s="163">
        <f>23645200-1013800-96051.77-537141.5</f>
        <v>21998206.73</v>
      </c>
      <c r="L352" s="161">
        <v>19491763.12</v>
      </c>
      <c r="M352" s="159">
        <f t="shared" si="5"/>
        <v>2506443.6099999994</v>
      </c>
      <c r="N352" s="11"/>
      <c r="O352" s="11"/>
      <c r="P352" s="11"/>
      <c r="Q352" s="11"/>
      <c r="R352" s="11"/>
      <c r="S352" s="11"/>
      <c r="T352" s="11"/>
      <c r="U352" s="11"/>
      <c r="V352" s="11"/>
      <c r="W352" s="11"/>
      <c r="X352" s="11"/>
      <c r="Y352" s="11"/>
      <c r="Z352" s="11"/>
      <c r="AA352" s="11"/>
      <c r="AB352" s="11"/>
      <c r="AC352" s="11"/>
      <c r="AD352" s="11"/>
      <c r="AE352" s="11"/>
      <c r="AF352" s="11"/>
      <c r="AG352" s="11"/>
      <c r="AH352" s="12"/>
      <c r="AI352" s="12"/>
      <c r="AJ352" s="12"/>
      <c r="AK352" s="12"/>
      <c r="AL352" s="12"/>
      <c r="AM352" s="12"/>
      <c r="AN352" s="12"/>
    </row>
    <row r="353" spans="1:40" s="13" customFormat="1" ht="56.25">
      <c r="A353" s="139" t="s">
        <v>2472</v>
      </c>
      <c r="B353" s="198" t="s">
        <v>2360</v>
      </c>
      <c r="C353" s="127" t="s">
        <v>2493</v>
      </c>
      <c r="D353" s="128" t="s">
        <v>2415</v>
      </c>
      <c r="E353" s="128" t="s">
        <v>2772</v>
      </c>
      <c r="F353" s="128" t="s">
        <v>1473</v>
      </c>
      <c r="G353" s="128" t="s">
        <v>2905</v>
      </c>
      <c r="H353" s="128" t="s">
        <v>1472</v>
      </c>
      <c r="I353" s="128" t="s">
        <v>2473</v>
      </c>
      <c r="J353" s="129" t="s">
        <v>2416</v>
      </c>
      <c r="K353" s="167">
        <f>666315700-68622500+4169900-72076500</f>
        <v>529786600</v>
      </c>
      <c r="L353" s="167">
        <v>525582610.78</v>
      </c>
      <c r="M353" s="159">
        <f t="shared" si="5"/>
        <v>4203989.220000029</v>
      </c>
      <c r="N353" s="11"/>
      <c r="O353" s="11"/>
      <c r="P353" s="11"/>
      <c r="Q353" s="11"/>
      <c r="R353" s="11"/>
      <c r="S353" s="11"/>
      <c r="T353" s="11"/>
      <c r="U353" s="11"/>
      <c r="V353" s="11"/>
      <c r="W353" s="11"/>
      <c r="X353" s="11"/>
      <c r="Y353" s="11"/>
      <c r="Z353" s="11"/>
      <c r="AA353" s="11"/>
      <c r="AB353" s="11"/>
      <c r="AC353" s="11"/>
      <c r="AD353" s="11"/>
      <c r="AE353" s="11"/>
      <c r="AF353" s="11"/>
      <c r="AG353" s="11"/>
      <c r="AH353" s="12"/>
      <c r="AI353" s="12"/>
      <c r="AJ353" s="12"/>
      <c r="AK353" s="12"/>
      <c r="AL353" s="12"/>
      <c r="AM353" s="12"/>
      <c r="AN353" s="12"/>
    </row>
    <row r="354" spans="1:40" s="13" customFormat="1" ht="45">
      <c r="A354" s="133" t="s">
        <v>2474</v>
      </c>
      <c r="B354" s="198" t="s">
        <v>2360</v>
      </c>
      <c r="C354" s="127" t="s">
        <v>2847</v>
      </c>
      <c r="D354" s="128" t="s">
        <v>2415</v>
      </c>
      <c r="E354" s="128" t="s">
        <v>2772</v>
      </c>
      <c r="F354" s="128" t="s">
        <v>1473</v>
      </c>
      <c r="G354" s="128" t="s">
        <v>2905</v>
      </c>
      <c r="H354" s="128" t="s">
        <v>1472</v>
      </c>
      <c r="I354" s="128" t="s">
        <v>2475</v>
      </c>
      <c r="J354" s="129" t="s">
        <v>2416</v>
      </c>
      <c r="K354" s="167">
        <f>456929300+42824200</f>
        <v>499753500</v>
      </c>
      <c r="L354" s="161">
        <v>483173288.5</v>
      </c>
      <c r="M354" s="159">
        <f t="shared" si="5"/>
        <v>16580211.5</v>
      </c>
      <c r="N354" s="11"/>
      <c r="O354" s="11"/>
      <c r="P354" s="11"/>
      <c r="Q354" s="11"/>
      <c r="R354" s="11"/>
      <c r="S354" s="11"/>
      <c r="T354" s="11"/>
      <c r="U354" s="11"/>
      <c r="V354" s="11"/>
      <c r="W354" s="11"/>
      <c r="X354" s="11"/>
      <c r="Y354" s="11"/>
      <c r="Z354" s="11"/>
      <c r="AA354" s="11"/>
      <c r="AB354" s="11"/>
      <c r="AC354" s="11"/>
      <c r="AD354" s="11"/>
      <c r="AE354" s="11"/>
      <c r="AF354" s="11"/>
      <c r="AG354" s="11"/>
      <c r="AH354" s="12"/>
      <c r="AI354" s="12"/>
      <c r="AJ354" s="12"/>
      <c r="AK354" s="12"/>
      <c r="AL354" s="12"/>
      <c r="AM354" s="12"/>
      <c r="AN354" s="12"/>
    </row>
    <row r="355" spans="1:40" s="13" customFormat="1" ht="22.5">
      <c r="A355" s="133" t="s">
        <v>2476</v>
      </c>
      <c r="B355" s="198" t="s">
        <v>2360</v>
      </c>
      <c r="C355" s="127" t="s">
        <v>2847</v>
      </c>
      <c r="D355" s="128" t="s">
        <v>2415</v>
      </c>
      <c r="E355" s="128" t="s">
        <v>2772</v>
      </c>
      <c r="F355" s="128" t="s">
        <v>1473</v>
      </c>
      <c r="G355" s="128" t="s">
        <v>2905</v>
      </c>
      <c r="H355" s="128" t="s">
        <v>1472</v>
      </c>
      <c r="I355" s="128" t="s">
        <v>2477</v>
      </c>
      <c r="J355" s="129" t="s">
        <v>2416</v>
      </c>
      <c r="K355" s="168">
        <f>612491900+7463100</f>
        <v>619955000</v>
      </c>
      <c r="L355" s="161">
        <v>619955000</v>
      </c>
      <c r="M355" s="159">
        <f t="shared" si="5"/>
        <v>0</v>
      </c>
      <c r="N355" s="11"/>
      <c r="O355" s="11"/>
      <c r="P355" s="11"/>
      <c r="Q355" s="11"/>
      <c r="R355" s="11"/>
      <c r="S355" s="11"/>
      <c r="T355" s="11"/>
      <c r="U355" s="11"/>
      <c r="V355" s="11"/>
      <c r="W355" s="11"/>
      <c r="X355" s="11"/>
      <c r="Y355" s="11"/>
      <c r="Z355" s="11"/>
      <c r="AA355" s="11"/>
      <c r="AB355" s="11"/>
      <c r="AC355" s="11"/>
      <c r="AD355" s="11"/>
      <c r="AE355" s="11"/>
      <c r="AF355" s="11"/>
      <c r="AG355" s="11"/>
      <c r="AH355" s="12"/>
      <c r="AI355" s="12"/>
      <c r="AJ355" s="12"/>
      <c r="AK355" s="12"/>
      <c r="AL355" s="12"/>
      <c r="AM355" s="12"/>
      <c r="AN355" s="12"/>
    </row>
    <row r="356" spans="1:40" s="13" customFormat="1" ht="56.25">
      <c r="A356" s="133" t="s">
        <v>2478</v>
      </c>
      <c r="B356" s="198" t="s">
        <v>2360</v>
      </c>
      <c r="C356" s="127" t="s">
        <v>2493</v>
      </c>
      <c r="D356" s="128" t="s">
        <v>2415</v>
      </c>
      <c r="E356" s="128" t="s">
        <v>2772</v>
      </c>
      <c r="F356" s="128" t="s">
        <v>1473</v>
      </c>
      <c r="G356" s="128" t="s">
        <v>2905</v>
      </c>
      <c r="H356" s="128" t="s">
        <v>1472</v>
      </c>
      <c r="I356" s="128" t="s">
        <v>2479</v>
      </c>
      <c r="J356" s="129" t="s">
        <v>2416</v>
      </c>
      <c r="K356" s="168">
        <f>246592600+7804500-4591400</f>
        <v>249805700</v>
      </c>
      <c r="L356" s="161">
        <v>247815103.93</v>
      </c>
      <c r="M356" s="159">
        <f t="shared" si="5"/>
        <v>1990596.0699999928</v>
      </c>
      <c r="N356" s="11"/>
      <c r="O356" s="11"/>
      <c r="P356" s="11"/>
      <c r="Q356" s="11"/>
      <c r="R356" s="11"/>
      <c r="S356" s="11"/>
      <c r="T356" s="11"/>
      <c r="U356" s="11"/>
      <c r="V356" s="11"/>
      <c r="W356" s="11"/>
      <c r="X356" s="11"/>
      <c r="Y356" s="11"/>
      <c r="Z356" s="11"/>
      <c r="AA356" s="11"/>
      <c r="AB356" s="11"/>
      <c r="AC356" s="11"/>
      <c r="AD356" s="11"/>
      <c r="AE356" s="11"/>
      <c r="AF356" s="11"/>
      <c r="AG356" s="11"/>
      <c r="AH356" s="12"/>
      <c r="AI356" s="12"/>
      <c r="AJ356" s="12"/>
      <c r="AK356" s="12"/>
      <c r="AL356" s="12"/>
      <c r="AM356" s="12"/>
      <c r="AN356" s="12"/>
    </row>
    <row r="357" spans="1:40" s="13" customFormat="1" ht="33.75">
      <c r="A357" s="133" t="s">
        <v>2856</v>
      </c>
      <c r="B357" s="198" t="s">
        <v>2360</v>
      </c>
      <c r="C357" s="127" t="s">
        <v>1351</v>
      </c>
      <c r="D357" s="128" t="s">
        <v>2415</v>
      </c>
      <c r="E357" s="128" t="s">
        <v>2772</v>
      </c>
      <c r="F357" s="128" t="s">
        <v>1473</v>
      </c>
      <c r="G357" s="128" t="s">
        <v>2905</v>
      </c>
      <c r="H357" s="128" t="s">
        <v>1472</v>
      </c>
      <c r="I357" s="128" t="s">
        <v>2857</v>
      </c>
      <c r="J357" s="129" t="s">
        <v>2416</v>
      </c>
      <c r="K357" s="168">
        <v>15202100</v>
      </c>
      <c r="L357" s="161">
        <v>15202100</v>
      </c>
      <c r="M357" s="159">
        <f t="shared" si="5"/>
        <v>0</v>
      </c>
      <c r="N357" s="11"/>
      <c r="O357" s="11"/>
      <c r="P357" s="11"/>
      <c r="Q357" s="11"/>
      <c r="R357" s="11"/>
      <c r="S357" s="11"/>
      <c r="T357" s="11"/>
      <c r="U357" s="11"/>
      <c r="V357" s="11"/>
      <c r="W357" s="11"/>
      <c r="X357" s="11"/>
      <c r="Y357" s="11"/>
      <c r="Z357" s="11"/>
      <c r="AA357" s="11"/>
      <c r="AB357" s="11"/>
      <c r="AC357" s="11"/>
      <c r="AD357" s="11"/>
      <c r="AE357" s="11"/>
      <c r="AF357" s="11"/>
      <c r="AG357" s="11"/>
      <c r="AH357" s="12"/>
      <c r="AI357" s="12"/>
      <c r="AJ357" s="12"/>
      <c r="AK357" s="12"/>
      <c r="AL357" s="12"/>
      <c r="AM357" s="12"/>
      <c r="AN357" s="12"/>
    </row>
    <row r="358" spans="1:40" s="13" customFormat="1" ht="33.75">
      <c r="A358" s="133" t="s">
        <v>2858</v>
      </c>
      <c r="B358" s="198" t="s">
        <v>2360</v>
      </c>
      <c r="C358" s="127" t="s">
        <v>2995</v>
      </c>
      <c r="D358" s="128" t="s">
        <v>2415</v>
      </c>
      <c r="E358" s="128" t="s">
        <v>2772</v>
      </c>
      <c r="F358" s="128" t="s">
        <v>1473</v>
      </c>
      <c r="G358" s="128" t="s">
        <v>2905</v>
      </c>
      <c r="H358" s="128" t="s">
        <v>1472</v>
      </c>
      <c r="I358" s="128" t="s">
        <v>2859</v>
      </c>
      <c r="J358" s="129" t="s">
        <v>2416</v>
      </c>
      <c r="K358" s="168">
        <f>2556400-29100</f>
        <v>2527300</v>
      </c>
      <c r="L358" s="161">
        <v>2527300</v>
      </c>
      <c r="M358" s="159">
        <f t="shared" si="5"/>
        <v>0</v>
      </c>
      <c r="N358" s="11"/>
      <c r="O358" s="11"/>
      <c r="P358" s="11"/>
      <c r="Q358" s="11"/>
      <c r="R358" s="11"/>
      <c r="S358" s="11"/>
      <c r="T358" s="11"/>
      <c r="U358" s="11"/>
      <c r="V358" s="11"/>
      <c r="W358" s="11"/>
      <c r="X358" s="11"/>
      <c r="Y358" s="11"/>
      <c r="Z358" s="11"/>
      <c r="AA358" s="11"/>
      <c r="AB358" s="11"/>
      <c r="AC358" s="11"/>
      <c r="AD358" s="11"/>
      <c r="AE358" s="11"/>
      <c r="AF358" s="11"/>
      <c r="AG358" s="11"/>
      <c r="AH358" s="12"/>
      <c r="AI358" s="12"/>
      <c r="AJ358" s="12"/>
      <c r="AK358" s="12"/>
      <c r="AL358" s="12"/>
      <c r="AM358" s="12"/>
      <c r="AN358" s="12"/>
    </row>
    <row r="359" spans="1:40" s="13" customFormat="1" ht="45">
      <c r="A359" s="48" t="s">
        <v>1061</v>
      </c>
      <c r="B359" s="197" t="s">
        <v>2360</v>
      </c>
      <c r="C359" s="37" t="s">
        <v>2497</v>
      </c>
      <c r="D359" s="50" t="s">
        <v>2415</v>
      </c>
      <c r="E359" s="50" t="s">
        <v>2772</v>
      </c>
      <c r="F359" s="50" t="s">
        <v>1473</v>
      </c>
      <c r="G359" s="50" t="s">
        <v>2979</v>
      </c>
      <c r="H359" s="50" t="s">
        <v>2766</v>
      </c>
      <c r="I359" s="50" t="s">
        <v>2767</v>
      </c>
      <c r="J359" s="51" t="s">
        <v>2416</v>
      </c>
      <c r="K359" s="249">
        <f>K360</f>
        <v>10274500</v>
      </c>
      <c r="L359" s="249">
        <f>L360</f>
        <v>10125855</v>
      </c>
      <c r="M359" s="159">
        <f t="shared" si="5"/>
        <v>148645</v>
      </c>
      <c r="N359" s="11"/>
      <c r="O359" s="11"/>
      <c r="P359" s="11"/>
      <c r="Q359" s="11"/>
      <c r="R359" s="11"/>
      <c r="S359" s="11"/>
      <c r="T359" s="11"/>
      <c r="U359" s="11"/>
      <c r="V359" s="11"/>
      <c r="W359" s="11"/>
      <c r="X359" s="11"/>
      <c r="Y359" s="11"/>
      <c r="Z359" s="11"/>
      <c r="AA359" s="11"/>
      <c r="AB359" s="11"/>
      <c r="AC359" s="11"/>
      <c r="AD359" s="11"/>
      <c r="AE359" s="11"/>
      <c r="AF359" s="11"/>
      <c r="AG359" s="11"/>
      <c r="AH359" s="12"/>
      <c r="AI359" s="12"/>
      <c r="AJ359" s="12"/>
      <c r="AK359" s="12"/>
      <c r="AL359" s="12"/>
      <c r="AM359" s="12"/>
      <c r="AN359" s="12"/>
    </row>
    <row r="360" spans="1:13" ht="33.75">
      <c r="A360" s="139" t="s">
        <v>2450</v>
      </c>
      <c r="B360" s="198" t="s">
        <v>2360</v>
      </c>
      <c r="C360" s="127" t="s">
        <v>2497</v>
      </c>
      <c r="D360" s="128" t="s">
        <v>2415</v>
      </c>
      <c r="E360" s="128" t="s">
        <v>2772</v>
      </c>
      <c r="F360" s="128" t="s">
        <v>1473</v>
      </c>
      <c r="G360" s="128" t="s">
        <v>2979</v>
      </c>
      <c r="H360" s="128" t="s">
        <v>1472</v>
      </c>
      <c r="I360" s="128" t="s">
        <v>2767</v>
      </c>
      <c r="J360" s="129" t="s">
        <v>2416</v>
      </c>
      <c r="K360" s="168">
        <f>10274500-1013800+1013800</f>
        <v>10274500</v>
      </c>
      <c r="L360" s="168">
        <v>10125855</v>
      </c>
      <c r="M360" s="159">
        <f t="shared" si="5"/>
        <v>148645</v>
      </c>
    </row>
    <row r="361" spans="1:13" ht="45">
      <c r="A361" s="48" t="s">
        <v>2515</v>
      </c>
      <c r="B361" s="197" t="s">
        <v>2360</v>
      </c>
      <c r="C361" s="37" t="s">
        <v>2493</v>
      </c>
      <c r="D361" s="50" t="s">
        <v>2415</v>
      </c>
      <c r="E361" s="50" t="s">
        <v>2772</v>
      </c>
      <c r="F361" s="50" t="s">
        <v>1473</v>
      </c>
      <c r="G361" s="50" t="s">
        <v>2404</v>
      </c>
      <c r="H361" s="50" t="s">
        <v>2766</v>
      </c>
      <c r="I361" s="50" t="s">
        <v>2767</v>
      </c>
      <c r="J361" s="51" t="s">
        <v>2416</v>
      </c>
      <c r="K361" s="162">
        <f>K362</f>
        <v>4843600</v>
      </c>
      <c r="L361" s="162">
        <f>L362</f>
        <v>4049200</v>
      </c>
      <c r="M361" s="159">
        <f t="shared" si="5"/>
        <v>794400</v>
      </c>
    </row>
    <row r="362" spans="1:13" ht="33.75">
      <c r="A362" s="139" t="s">
        <v>2516</v>
      </c>
      <c r="B362" s="198" t="s">
        <v>2360</v>
      </c>
      <c r="C362" s="127" t="s">
        <v>2493</v>
      </c>
      <c r="D362" s="146" t="s">
        <v>2415</v>
      </c>
      <c r="E362" s="146" t="s">
        <v>2772</v>
      </c>
      <c r="F362" s="146" t="s">
        <v>1473</v>
      </c>
      <c r="G362" s="146" t="s">
        <v>2404</v>
      </c>
      <c r="H362" s="146" t="s">
        <v>1472</v>
      </c>
      <c r="I362" s="146" t="s">
        <v>2767</v>
      </c>
      <c r="J362" s="147" t="s">
        <v>2416</v>
      </c>
      <c r="K362" s="160">
        <f>K363+K364</f>
        <v>4843600</v>
      </c>
      <c r="L362" s="160">
        <f>L363+L364</f>
        <v>4049200</v>
      </c>
      <c r="M362" s="159">
        <f t="shared" si="5"/>
        <v>794400</v>
      </c>
    </row>
    <row r="363" spans="1:13" ht="45">
      <c r="A363" s="139" t="s">
        <v>2860</v>
      </c>
      <c r="B363" s="198" t="s">
        <v>2360</v>
      </c>
      <c r="C363" s="127" t="s">
        <v>2493</v>
      </c>
      <c r="D363" s="146" t="s">
        <v>2415</v>
      </c>
      <c r="E363" s="146" t="s">
        <v>2772</v>
      </c>
      <c r="F363" s="146" t="s">
        <v>1473</v>
      </c>
      <c r="G363" s="146" t="s">
        <v>2404</v>
      </c>
      <c r="H363" s="146" t="s">
        <v>1472</v>
      </c>
      <c r="I363" s="146" t="s">
        <v>2903</v>
      </c>
      <c r="J363" s="147" t="s">
        <v>2416</v>
      </c>
      <c r="K363" s="160">
        <f>2191900-1643600</f>
        <v>548300</v>
      </c>
      <c r="L363" s="161">
        <v>548300</v>
      </c>
      <c r="M363" s="159">
        <f t="shared" si="5"/>
        <v>0</v>
      </c>
    </row>
    <row r="364" spans="1:13" ht="33.75">
      <c r="A364" s="139" t="s">
        <v>2861</v>
      </c>
      <c r="B364" s="198" t="s">
        <v>2360</v>
      </c>
      <c r="C364" s="127" t="s">
        <v>2493</v>
      </c>
      <c r="D364" s="146" t="s">
        <v>2415</v>
      </c>
      <c r="E364" s="146" t="s">
        <v>2772</v>
      </c>
      <c r="F364" s="146" t="s">
        <v>1473</v>
      </c>
      <c r="G364" s="146" t="s">
        <v>2404</v>
      </c>
      <c r="H364" s="146" t="s">
        <v>1472</v>
      </c>
      <c r="I364" s="146" t="s">
        <v>2204</v>
      </c>
      <c r="J364" s="147" t="s">
        <v>2416</v>
      </c>
      <c r="K364" s="160">
        <f>1683000-1262600+3874900</f>
        <v>4295300</v>
      </c>
      <c r="L364" s="161">
        <v>3500900</v>
      </c>
      <c r="M364" s="159">
        <f t="shared" si="5"/>
        <v>794400</v>
      </c>
    </row>
    <row r="365" spans="1:13" ht="15">
      <c r="A365" s="48" t="s">
        <v>2451</v>
      </c>
      <c r="B365" s="197" t="s">
        <v>2360</v>
      </c>
      <c r="C365" s="37" t="s">
        <v>2764</v>
      </c>
      <c r="D365" s="50" t="s">
        <v>2415</v>
      </c>
      <c r="E365" s="50" t="s">
        <v>2772</v>
      </c>
      <c r="F365" s="50" t="s">
        <v>2980</v>
      </c>
      <c r="G365" s="50" t="s">
        <v>2764</v>
      </c>
      <c r="H365" s="50" t="s">
        <v>2766</v>
      </c>
      <c r="I365" s="50" t="s">
        <v>2767</v>
      </c>
      <c r="J365" s="51" t="s">
        <v>2416</v>
      </c>
      <c r="K365" s="249">
        <f>K366+K374+K370+K372</f>
        <v>61835621.87</v>
      </c>
      <c r="L365" s="249">
        <f>L366+L374+L370+L372</f>
        <v>61089906.650000006</v>
      </c>
      <c r="M365" s="159">
        <f t="shared" si="5"/>
        <v>745715.2199999914</v>
      </c>
    </row>
    <row r="366" spans="1:13" ht="33.75">
      <c r="A366" s="48" t="s">
        <v>2452</v>
      </c>
      <c r="B366" s="197" t="s">
        <v>2360</v>
      </c>
      <c r="C366" s="37" t="s">
        <v>2764</v>
      </c>
      <c r="D366" s="50" t="s">
        <v>2415</v>
      </c>
      <c r="E366" s="50" t="s">
        <v>2772</v>
      </c>
      <c r="F366" s="50" t="s">
        <v>2980</v>
      </c>
      <c r="G366" s="50" t="s">
        <v>2981</v>
      </c>
      <c r="H366" s="50" t="s">
        <v>2766</v>
      </c>
      <c r="I366" s="50" t="s">
        <v>2767</v>
      </c>
      <c r="J366" s="51" t="s">
        <v>2416</v>
      </c>
      <c r="K366" s="249">
        <f>K367</f>
        <v>54401468.25</v>
      </c>
      <c r="L366" s="249">
        <f>L367</f>
        <v>53691673.38</v>
      </c>
      <c r="M366" s="159">
        <f t="shared" si="5"/>
        <v>709794.8699999973</v>
      </c>
    </row>
    <row r="367" spans="1:13" ht="33.75">
      <c r="A367" s="126" t="s">
        <v>2686</v>
      </c>
      <c r="B367" s="198" t="s">
        <v>2360</v>
      </c>
      <c r="C367" s="127" t="s">
        <v>2764</v>
      </c>
      <c r="D367" s="146" t="s">
        <v>2415</v>
      </c>
      <c r="E367" s="146" t="s">
        <v>2772</v>
      </c>
      <c r="F367" s="146" t="s">
        <v>2980</v>
      </c>
      <c r="G367" s="146" t="s">
        <v>2981</v>
      </c>
      <c r="H367" s="146" t="s">
        <v>1472</v>
      </c>
      <c r="I367" s="146" t="s">
        <v>2767</v>
      </c>
      <c r="J367" s="147" t="s">
        <v>2416</v>
      </c>
      <c r="K367" s="168">
        <f>SUM(K368:K369)</f>
        <v>54401468.25</v>
      </c>
      <c r="L367" s="168">
        <f>SUM(L368:L369)</f>
        <v>53691673.38</v>
      </c>
      <c r="M367" s="159">
        <f t="shared" si="5"/>
        <v>709794.8699999973</v>
      </c>
    </row>
    <row r="368" spans="1:13" ht="33.75">
      <c r="A368" s="139" t="s">
        <v>2686</v>
      </c>
      <c r="B368" s="198" t="s">
        <v>2360</v>
      </c>
      <c r="C368" s="127" t="s">
        <v>2847</v>
      </c>
      <c r="D368" s="146" t="s">
        <v>2415</v>
      </c>
      <c r="E368" s="146" t="s">
        <v>2772</v>
      </c>
      <c r="F368" s="146" t="s">
        <v>2980</v>
      </c>
      <c r="G368" s="146" t="s">
        <v>2981</v>
      </c>
      <c r="H368" s="146" t="s">
        <v>1472</v>
      </c>
      <c r="I368" s="146" t="s">
        <v>2767</v>
      </c>
      <c r="J368" s="147" t="s">
        <v>2416</v>
      </c>
      <c r="K368" s="168">
        <f>10440432.75+753502.43+1229750+16630-81060</f>
        <v>12359255.18</v>
      </c>
      <c r="L368" s="161">
        <v>11719050.11</v>
      </c>
      <c r="M368" s="159">
        <f t="shared" si="5"/>
        <v>640205.0700000003</v>
      </c>
    </row>
    <row r="369" spans="1:13" ht="33.75">
      <c r="A369" s="139" t="s">
        <v>2686</v>
      </c>
      <c r="B369" s="198" t="s">
        <v>2360</v>
      </c>
      <c r="C369" s="127" t="s">
        <v>2848</v>
      </c>
      <c r="D369" s="146" t="s">
        <v>2415</v>
      </c>
      <c r="E369" s="146" t="s">
        <v>2772</v>
      </c>
      <c r="F369" s="146" t="s">
        <v>2980</v>
      </c>
      <c r="G369" s="146" t="s">
        <v>2981</v>
      </c>
      <c r="H369" s="146" t="s">
        <v>1472</v>
      </c>
      <c r="I369" s="146" t="s">
        <v>2767</v>
      </c>
      <c r="J369" s="147" t="s">
        <v>2416</v>
      </c>
      <c r="K369" s="168">
        <f>22103137.21+229536.99+2959117.26+16750421.61</f>
        <v>42042213.07</v>
      </c>
      <c r="L369" s="161">
        <v>41972623.27</v>
      </c>
      <c r="M369" s="159">
        <f t="shared" si="5"/>
        <v>69589.79999999702</v>
      </c>
    </row>
    <row r="370" spans="1:13" ht="33.75">
      <c r="A370" s="48" t="s">
        <v>1242</v>
      </c>
      <c r="B370" s="197" t="s">
        <v>2360</v>
      </c>
      <c r="C370" s="37" t="s">
        <v>2764</v>
      </c>
      <c r="D370" s="50" t="s">
        <v>2415</v>
      </c>
      <c r="E370" s="50" t="s">
        <v>2772</v>
      </c>
      <c r="F370" s="50" t="s">
        <v>2980</v>
      </c>
      <c r="G370" s="50" t="s">
        <v>2397</v>
      </c>
      <c r="H370" s="50" t="s">
        <v>2766</v>
      </c>
      <c r="I370" s="50" t="s">
        <v>2767</v>
      </c>
      <c r="J370" s="51" t="s">
        <v>2416</v>
      </c>
      <c r="K370" s="249">
        <f>K371</f>
        <v>200000</v>
      </c>
      <c r="L370" s="249">
        <f>L371</f>
        <v>200000</v>
      </c>
      <c r="M370" s="159">
        <f t="shared" si="5"/>
        <v>0</v>
      </c>
    </row>
    <row r="371" spans="1:13" ht="33.75">
      <c r="A371" s="139" t="s">
        <v>2517</v>
      </c>
      <c r="B371" s="198" t="s">
        <v>2360</v>
      </c>
      <c r="C371" s="127" t="s">
        <v>2995</v>
      </c>
      <c r="D371" s="146" t="s">
        <v>2415</v>
      </c>
      <c r="E371" s="146" t="s">
        <v>2772</v>
      </c>
      <c r="F371" s="146" t="s">
        <v>2980</v>
      </c>
      <c r="G371" s="146" t="s">
        <v>2397</v>
      </c>
      <c r="H371" s="146" t="s">
        <v>1472</v>
      </c>
      <c r="I371" s="146" t="s">
        <v>2767</v>
      </c>
      <c r="J371" s="147" t="s">
        <v>2416</v>
      </c>
      <c r="K371" s="168">
        <v>200000</v>
      </c>
      <c r="L371" s="161">
        <v>200000</v>
      </c>
      <c r="M371" s="159">
        <f t="shared" si="5"/>
        <v>0</v>
      </c>
    </row>
    <row r="372" spans="1:13" ht="33.75">
      <c r="A372" s="48" t="s">
        <v>1243</v>
      </c>
      <c r="B372" s="197" t="s">
        <v>2360</v>
      </c>
      <c r="C372" s="37" t="s">
        <v>2764</v>
      </c>
      <c r="D372" s="50" t="s">
        <v>2415</v>
      </c>
      <c r="E372" s="50" t="s">
        <v>2772</v>
      </c>
      <c r="F372" s="50" t="s">
        <v>2980</v>
      </c>
      <c r="G372" s="50" t="s">
        <v>1244</v>
      </c>
      <c r="H372" s="50" t="s">
        <v>2766</v>
      </c>
      <c r="I372" s="50" t="s">
        <v>2767</v>
      </c>
      <c r="J372" s="51" t="s">
        <v>2416</v>
      </c>
      <c r="K372" s="249">
        <f>K373</f>
        <v>50000</v>
      </c>
      <c r="L372" s="249">
        <f>L373</f>
        <v>50000</v>
      </c>
      <c r="M372" s="159">
        <f t="shared" si="5"/>
        <v>0</v>
      </c>
    </row>
    <row r="373" spans="1:13" ht="33.75">
      <c r="A373" s="139" t="s">
        <v>1245</v>
      </c>
      <c r="B373" s="198" t="s">
        <v>2360</v>
      </c>
      <c r="C373" s="127" t="s">
        <v>2995</v>
      </c>
      <c r="D373" s="146" t="s">
        <v>2415</v>
      </c>
      <c r="E373" s="146" t="s">
        <v>2772</v>
      </c>
      <c r="F373" s="146" t="s">
        <v>2980</v>
      </c>
      <c r="G373" s="146" t="s">
        <v>1244</v>
      </c>
      <c r="H373" s="146" t="s">
        <v>1472</v>
      </c>
      <c r="I373" s="146" t="s">
        <v>2767</v>
      </c>
      <c r="J373" s="147" t="s">
        <v>2416</v>
      </c>
      <c r="K373" s="168">
        <v>50000</v>
      </c>
      <c r="L373" s="161">
        <v>50000</v>
      </c>
      <c r="M373" s="159">
        <f t="shared" si="5"/>
        <v>0</v>
      </c>
    </row>
    <row r="374" spans="1:13" ht="15">
      <c r="A374" s="48" t="s">
        <v>3052</v>
      </c>
      <c r="B374" s="197" t="s">
        <v>2360</v>
      </c>
      <c r="C374" s="37" t="s">
        <v>2764</v>
      </c>
      <c r="D374" s="50" t="s">
        <v>2415</v>
      </c>
      <c r="E374" s="50" t="s">
        <v>2772</v>
      </c>
      <c r="F374" s="50" t="s">
        <v>2980</v>
      </c>
      <c r="G374" s="50" t="s">
        <v>2205</v>
      </c>
      <c r="H374" s="50" t="s">
        <v>2766</v>
      </c>
      <c r="I374" s="50" t="s">
        <v>2767</v>
      </c>
      <c r="J374" s="51" t="s">
        <v>2416</v>
      </c>
      <c r="K374" s="249">
        <f>K375</f>
        <v>7184153.62</v>
      </c>
      <c r="L374" s="249">
        <f>L375</f>
        <v>7148233.27</v>
      </c>
      <c r="M374" s="159">
        <f t="shared" si="5"/>
        <v>35920.35000000056</v>
      </c>
    </row>
    <row r="375" spans="1:13" ht="22.5">
      <c r="A375" s="139" t="s">
        <v>3053</v>
      </c>
      <c r="B375" s="198" t="s">
        <v>2360</v>
      </c>
      <c r="C375" s="127" t="s">
        <v>2764</v>
      </c>
      <c r="D375" s="146" t="s">
        <v>2415</v>
      </c>
      <c r="E375" s="146" t="s">
        <v>2772</v>
      </c>
      <c r="F375" s="146" t="s">
        <v>2980</v>
      </c>
      <c r="G375" s="146" t="s">
        <v>2205</v>
      </c>
      <c r="H375" s="146" t="s">
        <v>1472</v>
      </c>
      <c r="I375" s="146" t="s">
        <v>2767</v>
      </c>
      <c r="J375" s="147" t="s">
        <v>2416</v>
      </c>
      <c r="K375" s="168">
        <f>K376</f>
        <v>7184153.62</v>
      </c>
      <c r="L375" s="168">
        <f>L376</f>
        <v>7148233.27</v>
      </c>
      <c r="M375" s="159">
        <f t="shared" si="5"/>
        <v>35920.35000000056</v>
      </c>
    </row>
    <row r="376" spans="1:13" ht="33.75">
      <c r="A376" s="139" t="s">
        <v>3051</v>
      </c>
      <c r="B376" s="198" t="s">
        <v>2360</v>
      </c>
      <c r="C376" s="127" t="s">
        <v>2848</v>
      </c>
      <c r="D376" s="146" t="s">
        <v>2415</v>
      </c>
      <c r="E376" s="146" t="s">
        <v>2772</v>
      </c>
      <c r="F376" s="146" t="s">
        <v>2980</v>
      </c>
      <c r="G376" s="146" t="s">
        <v>2205</v>
      </c>
      <c r="H376" s="146" t="s">
        <v>1472</v>
      </c>
      <c r="I376" s="146" t="s">
        <v>3050</v>
      </c>
      <c r="J376" s="147" t="s">
        <v>2416</v>
      </c>
      <c r="K376" s="168">
        <v>7184153.62</v>
      </c>
      <c r="L376" s="161">
        <v>7148233.27</v>
      </c>
      <c r="M376" s="159">
        <f t="shared" si="5"/>
        <v>35920.35000000056</v>
      </c>
    </row>
    <row r="377" spans="1:13" ht="15">
      <c r="A377" s="48" t="s">
        <v>671</v>
      </c>
      <c r="B377" s="197" t="s">
        <v>2360</v>
      </c>
      <c r="C377" s="37" t="s">
        <v>2764</v>
      </c>
      <c r="D377" s="50" t="s">
        <v>2415</v>
      </c>
      <c r="E377" s="50" t="s">
        <v>2980</v>
      </c>
      <c r="F377" s="50" t="s">
        <v>2766</v>
      </c>
      <c r="G377" s="50" t="s">
        <v>2764</v>
      </c>
      <c r="H377" s="50" t="s">
        <v>2766</v>
      </c>
      <c r="I377" s="50" t="s">
        <v>2767</v>
      </c>
      <c r="J377" s="51" t="s">
        <v>2764</v>
      </c>
      <c r="K377" s="249">
        <f>K378</f>
        <v>3317628</v>
      </c>
      <c r="L377" s="250">
        <f>L378</f>
        <v>8517628</v>
      </c>
      <c r="M377" s="159">
        <f t="shared" si="5"/>
        <v>-5200000</v>
      </c>
    </row>
    <row r="378" spans="1:13" ht="22.5">
      <c r="A378" s="139" t="s">
        <v>2518</v>
      </c>
      <c r="B378" s="198" t="s">
        <v>2360</v>
      </c>
      <c r="C378" s="127" t="s">
        <v>2764</v>
      </c>
      <c r="D378" s="146" t="s">
        <v>2415</v>
      </c>
      <c r="E378" s="146" t="s">
        <v>2980</v>
      </c>
      <c r="F378" s="146" t="s">
        <v>1472</v>
      </c>
      <c r="G378" s="146" t="s">
        <v>2764</v>
      </c>
      <c r="H378" s="146" t="s">
        <v>1472</v>
      </c>
      <c r="I378" s="146" t="s">
        <v>2767</v>
      </c>
      <c r="J378" s="147" t="s">
        <v>2414</v>
      </c>
      <c r="K378" s="168">
        <f>K380</f>
        <v>3317628</v>
      </c>
      <c r="L378" s="161">
        <f>L380+L379</f>
        <v>8517628</v>
      </c>
      <c r="M378" s="159">
        <f t="shared" si="5"/>
        <v>-5200000</v>
      </c>
    </row>
    <row r="379" spans="1:13" ht="22.5">
      <c r="A379" s="139" t="s">
        <v>2740</v>
      </c>
      <c r="B379" s="198" t="s">
        <v>2360</v>
      </c>
      <c r="C379" s="127" t="s">
        <v>2995</v>
      </c>
      <c r="D379" s="146" t="s">
        <v>2415</v>
      </c>
      <c r="E379" s="146" t="s">
        <v>2980</v>
      </c>
      <c r="F379" s="146" t="s">
        <v>1472</v>
      </c>
      <c r="G379" s="146" t="s">
        <v>2741</v>
      </c>
      <c r="H379" s="146" t="s">
        <v>1472</v>
      </c>
      <c r="I379" s="146" t="s">
        <v>2767</v>
      </c>
      <c r="J379" s="147" t="s">
        <v>2414</v>
      </c>
      <c r="K379" s="168">
        <v>0</v>
      </c>
      <c r="L379" s="161">
        <v>5200000</v>
      </c>
      <c r="M379" s="159">
        <f t="shared" si="5"/>
        <v>-5200000</v>
      </c>
    </row>
    <row r="380" spans="1:13" ht="22.5">
      <c r="A380" s="139" t="s">
        <v>2740</v>
      </c>
      <c r="B380" s="198" t="s">
        <v>2360</v>
      </c>
      <c r="C380" s="127" t="s">
        <v>2493</v>
      </c>
      <c r="D380" s="146" t="s">
        <v>2415</v>
      </c>
      <c r="E380" s="146" t="s">
        <v>2980</v>
      </c>
      <c r="F380" s="146" t="s">
        <v>1472</v>
      </c>
      <c r="G380" s="146" t="s">
        <v>2741</v>
      </c>
      <c r="H380" s="146" t="s">
        <v>1472</v>
      </c>
      <c r="I380" s="146" t="s">
        <v>2767</v>
      </c>
      <c r="J380" s="147" t="s">
        <v>2414</v>
      </c>
      <c r="K380" s="168">
        <f>20000+2431500+866128</f>
        <v>3317628</v>
      </c>
      <c r="L380" s="161">
        <v>3317628</v>
      </c>
      <c r="M380" s="159">
        <f t="shared" si="5"/>
        <v>0</v>
      </c>
    </row>
    <row r="381" spans="1:13" ht="56.25">
      <c r="A381" s="48" t="s">
        <v>2758</v>
      </c>
      <c r="B381" s="197" t="s">
        <v>2360</v>
      </c>
      <c r="C381" s="37" t="s">
        <v>2764</v>
      </c>
      <c r="D381" s="50" t="s">
        <v>2415</v>
      </c>
      <c r="E381" s="50" t="s">
        <v>2983</v>
      </c>
      <c r="F381" s="50" t="s">
        <v>2766</v>
      </c>
      <c r="G381" s="50" t="s">
        <v>2764</v>
      </c>
      <c r="H381" s="50" t="s">
        <v>2766</v>
      </c>
      <c r="I381" s="50" t="s">
        <v>2767</v>
      </c>
      <c r="J381" s="51" t="s">
        <v>2764</v>
      </c>
      <c r="K381" s="249">
        <f>K382+K387</f>
        <v>56601148.01</v>
      </c>
      <c r="L381" s="249">
        <f>L382+L387</f>
        <v>56603352.269999996</v>
      </c>
      <c r="M381" s="159">
        <f t="shared" si="5"/>
        <v>-2204.259999997914</v>
      </c>
    </row>
    <row r="382" spans="1:13" ht="45">
      <c r="A382" s="48" t="s">
        <v>1768</v>
      </c>
      <c r="B382" s="197" t="s">
        <v>2360</v>
      </c>
      <c r="C382" s="37" t="s">
        <v>2764</v>
      </c>
      <c r="D382" s="50" t="s">
        <v>2415</v>
      </c>
      <c r="E382" s="50" t="s">
        <v>2983</v>
      </c>
      <c r="F382" s="50" t="s">
        <v>2766</v>
      </c>
      <c r="G382" s="50" t="s">
        <v>2764</v>
      </c>
      <c r="H382" s="50" t="s">
        <v>2766</v>
      </c>
      <c r="I382" s="50" t="s">
        <v>2767</v>
      </c>
      <c r="J382" s="51" t="s">
        <v>2416</v>
      </c>
      <c r="K382" s="249">
        <f>K383</f>
        <v>421848.15</v>
      </c>
      <c r="L382" s="249">
        <f>L383</f>
        <v>421848.15</v>
      </c>
      <c r="M382" s="159">
        <f t="shared" si="5"/>
        <v>0</v>
      </c>
    </row>
    <row r="383" spans="1:13" ht="33.75">
      <c r="A383" s="139" t="s">
        <v>2776</v>
      </c>
      <c r="B383" s="198" t="s">
        <v>2360</v>
      </c>
      <c r="C383" s="127" t="s">
        <v>2764</v>
      </c>
      <c r="D383" s="146" t="s">
        <v>2415</v>
      </c>
      <c r="E383" s="146" t="s">
        <v>2983</v>
      </c>
      <c r="F383" s="146" t="s">
        <v>1472</v>
      </c>
      <c r="G383" s="146" t="s">
        <v>2764</v>
      </c>
      <c r="H383" s="146" t="s">
        <v>1472</v>
      </c>
      <c r="I383" s="146" t="s">
        <v>2767</v>
      </c>
      <c r="J383" s="147" t="s">
        <v>2416</v>
      </c>
      <c r="K383" s="168">
        <f>SUM(K384:K386)</f>
        <v>421848.15</v>
      </c>
      <c r="L383" s="168">
        <f>SUM(L384:L386)</f>
        <v>421848.15</v>
      </c>
      <c r="M383" s="159">
        <f t="shared" si="5"/>
        <v>0</v>
      </c>
    </row>
    <row r="384" spans="1:13" ht="33.75">
      <c r="A384" s="139" t="s">
        <v>2972</v>
      </c>
      <c r="B384" s="198" t="s">
        <v>2360</v>
      </c>
      <c r="C384" s="127" t="s">
        <v>2995</v>
      </c>
      <c r="D384" s="146" t="s">
        <v>2415</v>
      </c>
      <c r="E384" s="146" t="s">
        <v>2983</v>
      </c>
      <c r="F384" s="146" t="s">
        <v>1472</v>
      </c>
      <c r="G384" s="146" t="s">
        <v>2360</v>
      </c>
      <c r="H384" s="146" t="s">
        <v>1472</v>
      </c>
      <c r="I384" s="146" t="s">
        <v>2767</v>
      </c>
      <c r="J384" s="147" t="s">
        <v>2416</v>
      </c>
      <c r="K384" s="168">
        <v>309710.93</v>
      </c>
      <c r="L384" s="168">
        <v>309710.93</v>
      </c>
      <c r="M384" s="159">
        <f t="shared" si="5"/>
        <v>0</v>
      </c>
    </row>
    <row r="385" spans="1:13" ht="33.75">
      <c r="A385" s="139" t="s">
        <v>2972</v>
      </c>
      <c r="B385" s="198" t="s">
        <v>2360</v>
      </c>
      <c r="C385" s="127" t="s">
        <v>2495</v>
      </c>
      <c r="D385" s="146" t="s">
        <v>2415</v>
      </c>
      <c r="E385" s="146" t="s">
        <v>2983</v>
      </c>
      <c r="F385" s="146" t="s">
        <v>1472</v>
      </c>
      <c r="G385" s="146" t="s">
        <v>2360</v>
      </c>
      <c r="H385" s="146" t="s">
        <v>1472</v>
      </c>
      <c r="I385" s="146" t="s">
        <v>2767</v>
      </c>
      <c r="J385" s="147" t="s">
        <v>2416</v>
      </c>
      <c r="K385" s="168">
        <v>4793</v>
      </c>
      <c r="L385" s="168">
        <v>4793</v>
      </c>
      <c r="M385" s="159">
        <f t="shared" si="5"/>
        <v>0</v>
      </c>
    </row>
    <row r="386" spans="1:13" ht="33.75">
      <c r="A386" s="139" t="s">
        <v>2325</v>
      </c>
      <c r="B386" s="198" t="s">
        <v>2360</v>
      </c>
      <c r="C386" s="127" t="s">
        <v>1351</v>
      </c>
      <c r="D386" s="146" t="s">
        <v>2415</v>
      </c>
      <c r="E386" s="146" t="s">
        <v>2983</v>
      </c>
      <c r="F386" s="146" t="s">
        <v>1472</v>
      </c>
      <c r="G386" s="146" t="s">
        <v>2360</v>
      </c>
      <c r="H386" s="146" t="s">
        <v>1472</v>
      </c>
      <c r="I386" s="146" t="s">
        <v>2767</v>
      </c>
      <c r="J386" s="147" t="s">
        <v>2416</v>
      </c>
      <c r="K386" s="168">
        <v>107344.22</v>
      </c>
      <c r="L386" s="168">
        <v>107344.22</v>
      </c>
      <c r="M386" s="159">
        <f t="shared" si="5"/>
        <v>0</v>
      </c>
    </row>
    <row r="387" spans="1:13" ht="22.5">
      <c r="A387" s="48" t="s">
        <v>2519</v>
      </c>
      <c r="B387" s="197" t="s">
        <v>2360</v>
      </c>
      <c r="C387" s="37" t="s">
        <v>2764</v>
      </c>
      <c r="D387" s="50" t="s">
        <v>2415</v>
      </c>
      <c r="E387" s="50" t="s">
        <v>2983</v>
      </c>
      <c r="F387" s="50" t="s">
        <v>2766</v>
      </c>
      <c r="G387" s="50" t="s">
        <v>2764</v>
      </c>
      <c r="H387" s="50" t="s">
        <v>2766</v>
      </c>
      <c r="I387" s="50" t="s">
        <v>2767</v>
      </c>
      <c r="J387" s="51" t="s">
        <v>2414</v>
      </c>
      <c r="K387" s="249">
        <f>K388</f>
        <v>56179299.86</v>
      </c>
      <c r="L387" s="249">
        <f>L388</f>
        <v>56181504.12</v>
      </c>
      <c r="M387" s="159">
        <f t="shared" si="5"/>
        <v>-2204.259999997914</v>
      </c>
    </row>
    <row r="388" spans="1:13" ht="22.5">
      <c r="A388" s="139" t="s">
        <v>1767</v>
      </c>
      <c r="B388" s="198" t="s">
        <v>2360</v>
      </c>
      <c r="C388" s="127" t="s">
        <v>2764</v>
      </c>
      <c r="D388" s="146" t="s">
        <v>2415</v>
      </c>
      <c r="E388" s="146" t="s">
        <v>2983</v>
      </c>
      <c r="F388" s="146" t="s">
        <v>1472</v>
      </c>
      <c r="G388" s="146" t="s">
        <v>2764</v>
      </c>
      <c r="H388" s="146" t="s">
        <v>1472</v>
      </c>
      <c r="I388" s="146" t="s">
        <v>2767</v>
      </c>
      <c r="J388" s="147" t="s">
        <v>2414</v>
      </c>
      <c r="K388" s="168">
        <f>K392+K389</f>
        <v>56179299.86</v>
      </c>
      <c r="L388" s="168">
        <f>L392+L389</f>
        <v>56181504.12</v>
      </c>
      <c r="M388" s="159">
        <f t="shared" si="5"/>
        <v>-2204.259999997914</v>
      </c>
    </row>
    <row r="389" spans="1:13" ht="22.5">
      <c r="A389" s="139" t="s">
        <v>2520</v>
      </c>
      <c r="B389" s="198" t="s">
        <v>2360</v>
      </c>
      <c r="C389" s="127" t="s">
        <v>2764</v>
      </c>
      <c r="D389" s="146" t="s">
        <v>2415</v>
      </c>
      <c r="E389" s="146" t="s">
        <v>2983</v>
      </c>
      <c r="F389" s="146" t="s">
        <v>1472</v>
      </c>
      <c r="G389" s="146" t="s">
        <v>2360</v>
      </c>
      <c r="H389" s="146" t="s">
        <v>1472</v>
      </c>
      <c r="I389" s="146" t="s">
        <v>2767</v>
      </c>
      <c r="J389" s="147" t="s">
        <v>2414</v>
      </c>
      <c r="K389" s="168">
        <f>K390+K391</f>
        <v>6179299.859999999</v>
      </c>
      <c r="L389" s="168">
        <f>L390+L391</f>
        <v>6181504.12</v>
      </c>
      <c r="M389" s="159">
        <f t="shared" si="5"/>
        <v>-2204.260000000708</v>
      </c>
    </row>
    <row r="390" spans="1:13" ht="22.5">
      <c r="A390" s="139" t="s">
        <v>505</v>
      </c>
      <c r="B390" s="198" t="s">
        <v>2360</v>
      </c>
      <c r="C390" s="127" t="s">
        <v>2496</v>
      </c>
      <c r="D390" s="146" t="s">
        <v>2415</v>
      </c>
      <c r="E390" s="146" t="s">
        <v>2983</v>
      </c>
      <c r="F390" s="146" t="s">
        <v>1472</v>
      </c>
      <c r="G390" s="146" t="s">
        <v>2360</v>
      </c>
      <c r="H390" s="146" t="s">
        <v>1472</v>
      </c>
      <c r="I390" s="146" t="s">
        <v>2767</v>
      </c>
      <c r="J390" s="147" t="s">
        <v>2414</v>
      </c>
      <c r="K390" s="168">
        <v>376985.22</v>
      </c>
      <c r="L390" s="168">
        <v>376985.22</v>
      </c>
      <c r="M390" s="159">
        <f t="shared" si="5"/>
        <v>0</v>
      </c>
    </row>
    <row r="391" spans="1:13" ht="22.5">
      <c r="A391" s="139" t="s">
        <v>505</v>
      </c>
      <c r="B391" s="198" t="s">
        <v>2360</v>
      </c>
      <c r="C391" s="127" t="s">
        <v>2493</v>
      </c>
      <c r="D391" s="146" t="s">
        <v>2415</v>
      </c>
      <c r="E391" s="146" t="s">
        <v>2983</v>
      </c>
      <c r="F391" s="146" t="s">
        <v>1472</v>
      </c>
      <c r="G391" s="146" t="s">
        <v>2360</v>
      </c>
      <c r="H391" s="146" t="s">
        <v>1472</v>
      </c>
      <c r="I391" s="146" t="s">
        <v>2767</v>
      </c>
      <c r="J391" s="147" t="s">
        <v>2414</v>
      </c>
      <c r="K391" s="168">
        <f>8186314.64-2384000</f>
        <v>5802314.64</v>
      </c>
      <c r="L391" s="168">
        <v>5804518.9</v>
      </c>
      <c r="M391" s="159">
        <f t="shared" si="5"/>
        <v>-2204.260000000708</v>
      </c>
    </row>
    <row r="392" spans="1:13" ht="22.5">
      <c r="A392" s="139" t="s">
        <v>2521</v>
      </c>
      <c r="B392" s="198" t="s">
        <v>2360</v>
      </c>
      <c r="C392" s="127" t="s">
        <v>2764</v>
      </c>
      <c r="D392" s="146" t="s">
        <v>2415</v>
      </c>
      <c r="E392" s="146" t="s">
        <v>2983</v>
      </c>
      <c r="F392" s="146" t="s">
        <v>1472</v>
      </c>
      <c r="G392" s="146" t="s">
        <v>1825</v>
      </c>
      <c r="H392" s="146" t="s">
        <v>1472</v>
      </c>
      <c r="I392" s="146" t="s">
        <v>2767</v>
      </c>
      <c r="J392" s="147" t="s">
        <v>2414</v>
      </c>
      <c r="K392" s="168">
        <f>K393</f>
        <v>50000000</v>
      </c>
      <c r="L392" s="168">
        <f>L393</f>
        <v>50000000</v>
      </c>
      <c r="M392" s="159">
        <f t="shared" si="5"/>
        <v>0</v>
      </c>
    </row>
    <row r="393" spans="1:13" ht="22.5">
      <c r="A393" s="139" t="s">
        <v>2181</v>
      </c>
      <c r="B393" s="198" t="s">
        <v>2360</v>
      </c>
      <c r="C393" s="127" t="s">
        <v>2847</v>
      </c>
      <c r="D393" s="146" t="s">
        <v>2415</v>
      </c>
      <c r="E393" s="146" t="s">
        <v>2983</v>
      </c>
      <c r="F393" s="146" t="s">
        <v>1472</v>
      </c>
      <c r="G393" s="146" t="s">
        <v>1825</v>
      </c>
      <c r="H393" s="146" t="s">
        <v>1472</v>
      </c>
      <c r="I393" s="146" t="s">
        <v>2767</v>
      </c>
      <c r="J393" s="147" t="s">
        <v>2414</v>
      </c>
      <c r="K393" s="168">
        <v>50000000</v>
      </c>
      <c r="L393" s="168">
        <v>50000000</v>
      </c>
      <c r="M393" s="159">
        <f t="shared" si="5"/>
        <v>0</v>
      </c>
    </row>
    <row r="394" spans="1:13" ht="22.5">
      <c r="A394" s="48" t="s">
        <v>2973</v>
      </c>
      <c r="B394" s="197" t="s">
        <v>2360</v>
      </c>
      <c r="C394" s="37" t="s">
        <v>2764</v>
      </c>
      <c r="D394" s="50" t="s">
        <v>2415</v>
      </c>
      <c r="E394" s="50" t="s">
        <v>2326</v>
      </c>
      <c r="F394" s="50" t="s">
        <v>2766</v>
      </c>
      <c r="G394" s="50" t="s">
        <v>2764</v>
      </c>
      <c r="H394" s="50" t="s">
        <v>2766</v>
      </c>
      <c r="I394" s="50" t="s">
        <v>2767</v>
      </c>
      <c r="J394" s="51" t="s">
        <v>2764</v>
      </c>
      <c r="K394" s="249">
        <f>K395</f>
        <v>-22484434.009999998</v>
      </c>
      <c r="L394" s="249">
        <f>L395</f>
        <v>-22252051.88</v>
      </c>
      <c r="M394" s="159">
        <f t="shared" si="5"/>
        <v>-232382.12999999896</v>
      </c>
    </row>
    <row r="395" spans="1:13" ht="22.5">
      <c r="A395" s="139" t="s">
        <v>2693</v>
      </c>
      <c r="B395" s="198" t="s">
        <v>2360</v>
      </c>
      <c r="C395" s="127" t="s">
        <v>2764</v>
      </c>
      <c r="D395" s="146" t="s">
        <v>2415</v>
      </c>
      <c r="E395" s="146" t="s">
        <v>2326</v>
      </c>
      <c r="F395" s="146" t="s">
        <v>1472</v>
      </c>
      <c r="G395" s="146" t="s">
        <v>2764</v>
      </c>
      <c r="H395" s="146" t="s">
        <v>1472</v>
      </c>
      <c r="I395" s="146" t="s">
        <v>2767</v>
      </c>
      <c r="J395" s="147" t="s">
        <v>2416</v>
      </c>
      <c r="K395" s="168">
        <f>SUM(K396:K404)</f>
        <v>-22484434.009999998</v>
      </c>
      <c r="L395" s="168">
        <f>SUM(L396:L404)</f>
        <v>-22252051.88</v>
      </c>
      <c r="M395" s="159">
        <f t="shared" si="5"/>
        <v>-232382.12999999896</v>
      </c>
    </row>
    <row r="396" spans="1:13" ht="22.5">
      <c r="A396" s="139" t="s">
        <v>2693</v>
      </c>
      <c r="B396" s="198" t="s">
        <v>2360</v>
      </c>
      <c r="C396" s="127" t="s">
        <v>2995</v>
      </c>
      <c r="D396" s="146" t="s">
        <v>2415</v>
      </c>
      <c r="E396" s="146" t="s">
        <v>2326</v>
      </c>
      <c r="F396" s="146" t="s">
        <v>1472</v>
      </c>
      <c r="G396" s="146" t="s">
        <v>2764</v>
      </c>
      <c r="H396" s="146" t="s">
        <v>1472</v>
      </c>
      <c r="I396" s="146" t="s">
        <v>2767</v>
      </c>
      <c r="J396" s="147" t="s">
        <v>2416</v>
      </c>
      <c r="K396" s="168">
        <f>-2295737.72-5498077.37</f>
        <v>-7793815.09</v>
      </c>
      <c r="L396" s="168">
        <v>-7793815.09</v>
      </c>
      <c r="M396" s="159">
        <f t="shared" si="5"/>
        <v>0</v>
      </c>
    </row>
    <row r="397" spans="1:13" ht="22.5">
      <c r="A397" s="139" t="s">
        <v>2693</v>
      </c>
      <c r="B397" s="198" t="s">
        <v>2360</v>
      </c>
      <c r="C397" s="127" t="s">
        <v>2495</v>
      </c>
      <c r="D397" s="146" t="s">
        <v>2415</v>
      </c>
      <c r="E397" s="146" t="s">
        <v>2326</v>
      </c>
      <c r="F397" s="146" t="s">
        <v>1472</v>
      </c>
      <c r="G397" s="146" t="s">
        <v>2764</v>
      </c>
      <c r="H397" s="146" t="s">
        <v>1472</v>
      </c>
      <c r="I397" s="146" t="s">
        <v>2767</v>
      </c>
      <c r="J397" s="147" t="s">
        <v>2416</v>
      </c>
      <c r="K397" s="168">
        <v>-52486.67</v>
      </c>
      <c r="L397" s="168">
        <v>-52486.67</v>
      </c>
      <c r="M397" s="159">
        <f t="shared" si="5"/>
        <v>0</v>
      </c>
    </row>
    <row r="398" spans="1:13" ht="22.5">
      <c r="A398" s="139" t="s">
        <v>2693</v>
      </c>
      <c r="B398" s="198" t="s">
        <v>2360</v>
      </c>
      <c r="C398" s="127" t="s">
        <v>2847</v>
      </c>
      <c r="D398" s="146" t="s">
        <v>2415</v>
      </c>
      <c r="E398" s="146" t="s">
        <v>2326</v>
      </c>
      <c r="F398" s="146" t="s">
        <v>1472</v>
      </c>
      <c r="G398" s="146" t="s">
        <v>2764</v>
      </c>
      <c r="H398" s="146" t="s">
        <v>1472</v>
      </c>
      <c r="I398" s="146" t="s">
        <v>2767</v>
      </c>
      <c r="J398" s="147" t="s">
        <v>2416</v>
      </c>
      <c r="K398" s="168">
        <v>-8606557.36</v>
      </c>
      <c r="L398" s="168">
        <v>-8606557.36</v>
      </c>
      <c r="M398" s="159">
        <f t="shared" si="5"/>
        <v>0</v>
      </c>
    </row>
    <row r="399" spans="1:13" ht="22.5">
      <c r="A399" s="139" t="s">
        <v>2693</v>
      </c>
      <c r="B399" s="198" t="s">
        <v>2360</v>
      </c>
      <c r="C399" s="127" t="s">
        <v>2848</v>
      </c>
      <c r="D399" s="146" t="s">
        <v>2415</v>
      </c>
      <c r="E399" s="146" t="s">
        <v>2326</v>
      </c>
      <c r="F399" s="146" t="s">
        <v>1472</v>
      </c>
      <c r="G399" s="146" t="s">
        <v>2764</v>
      </c>
      <c r="H399" s="146" t="s">
        <v>1472</v>
      </c>
      <c r="I399" s="146" t="s">
        <v>2767</v>
      </c>
      <c r="J399" s="147" t="s">
        <v>2416</v>
      </c>
      <c r="K399" s="168">
        <v>-0.97</v>
      </c>
      <c r="L399" s="168">
        <v>-0.97</v>
      </c>
      <c r="M399" s="159">
        <f t="shared" si="5"/>
        <v>0</v>
      </c>
    </row>
    <row r="400" spans="1:13" ht="22.5">
      <c r="A400" s="139" t="s">
        <v>2693</v>
      </c>
      <c r="B400" s="198" t="s">
        <v>2360</v>
      </c>
      <c r="C400" s="127" t="s">
        <v>2496</v>
      </c>
      <c r="D400" s="146" t="s">
        <v>2415</v>
      </c>
      <c r="E400" s="146" t="s">
        <v>2326</v>
      </c>
      <c r="F400" s="146" t="s">
        <v>1472</v>
      </c>
      <c r="G400" s="146" t="s">
        <v>2764</v>
      </c>
      <c r="H400" s="146" t="s">
        <v>1472</v>
      </c>
      <c r="I400" s="146" t="s">
        <v>2767</v>
      </c>
      <c r="J400" s="147" t="s">
        <v>2416</v>
      </c>
      <c r="K400" s="168">
        <f>-1935877.87+8542.38</f>
        <v>-1927335.4900000002</v>
      </c>
      <c r="L400" s="168">
        <v>-1695777.37</v>
      </c>
      <c r="M400" s="159">
        <f t="shared" si="5"/>
        <v>-231558.1200000001</v>
      </c>
    </row>
    <row r="401" spans="1:13" ht="22.5">
      <c r="A401" s="139" t="s">
        <v>2693</v>
      </c>
      <c r="B401" s="198" t="s">
        <v>2360</v>
      </c>
      <c r="C401" s="127" t="s">
        <v>2497</v>
      </c>
      <c r="D401" s="146" t="s">
        <v>2415</v>
      </c>
      <c r="E401" s="146" t="s">
        <v>2326</v>
      </c>
      <c r="F401" s="146" t="s">
        <v>1472</v>
      </c>
      <c r="G401" s="146" t="s">
        <v>2764</v>
      </c>
      <c r="H401" s="146" t="s">
        <v>1472</v>
      </c>
      <c r="I401" s="146" t="s">
        <v>2767</v>
      </c>
      <c r="J401" s="147" t="s">
        <v>2416</v>
      </c>
      <c r="K401" s="168">
        <f>-2125485.16-202358.12</f>
        <v>-2327843.2800000003</v>
      </c>
      <c r="L401" s="168">
        <v>-2344929.54</v>
      </c>
      <c r="M401" s="159">
        <f t="shared" si="5"/>
        <v>17086.259999999776</v>
      </c>
    </row>
    <row r="402" spans="1:13" ht="22.5">
      <c r="A402" s="139" t="s">
        <v>2693</v>
      </c>
      <c r="B402" s="198" t="s">
        <v>2360</v>
      </c>
      <c r="C402" s="127" t="s">
        <v>2493</v>
      </c>
      <c r="D402" s="146" t="s">
        <v>2415</v>
      </c>
      <c r="E402" s="146" t="s">
        <v>2326</v>
      </c>
      <c r="F402" s="146" t="s">
        <v>1472</v>
      </c>
      <c r="G402" s="146" t="s">
        <v>2764</v>
      </c>
      <c r="H402" s="146" t="s">
        <v>1472</v>
      </c>
      <c r="I402" s="146" t="s">
        <v>2767</v>
      </c>
      <c r="J402" s="147" t="s">
        <v>2416</v>
      </c>
      <c r="K402" s="168">
        <f>-1077628.66-16370</f>
        <v>-1093998.66</v>
      </c>
      <c r="L402" s="168">
        <v>-1076088.39</v>
      </c>
      <c r="M402" s="159">
        <f>K402-L402</f>
        <v>-17910.27000000002</v>
      </c>
    </row>
    <row r="403" spans="1:13" ht="22.5">
      <c r="A403" s="139" t="s">
        <v>2693</v>
      </c>
      <c r="B403" s="198" t="s">
        <v>2360</v>
      </c>
      <c r="C403" s="127" t="s">
        <v>2498</v>
      </c>
      <c r="D403" s="146" t="s">
        <v>2415</v>
      </c>
      <c r="E403" s="146" t="s">
        <v>2326</v>
      </c>
      <c r="F403" s="146" t="s">
        <v>1472</v>
      </c>
      <c r="G403" s="146" t="s">
        <v>2764</v>
      </c>
      <c r="H403" s="146" t="s">
        <v>1472</v>
      </c>
      <c r="I403" s="146" t="s">
        <v>2767</v>
      </c>
      <c r="J403" s="147" t="s">
        <v>2416</v>
      </c>
      <c r="K403" s="168">
        <v>-673190.63</v>
      </c>
      <c r="L403" s="168">
        <v>-673190.63</v>
      </c>
      <c r="M403" s="159">
        <f>K403-L403</f>
        <v>0</v>
      </c>
    </row>
    <row r="404" spans="1:13" ht="22.5">
      <c r="A404" s="139" t="s">
        <v>2693</v>
      </c>
      <c r="B404" s="198" t="s">
        <v>2360</v>
      </c>
      <c r="C404" s="127" t="s">
        <v>1351</v>
      </c>
      <c r="D404" s="146" t="s">
        <v>2415</v>
      </c>
      <c r="E404" s="146" t="s">
        <v>2326</v>
      </c>
      <c r="F404" s="146" t="s">
        <v>1472</v>
      </c>
      <c r="G404" s="146" t="s">
        <v>2764</v>
      </c>
      <c r="H404" s="146" t="s">
        <v>1472</v>
      </c>
      <c r="I404" s="146" t="s">
        <v>2767</v>
      </c>
      <c r="J404" s="147" t="s">
        <v>2416</v>
      </c>
      <c r="K404" s="168">
        <v>-9205.86</v>
      </c>
      <c r="L404" s="168">
        <v>-9205.86</v>
      </c>
      <c r="M404" s="159">
        <f>K404-L404</f>
        <v>0</v>
      </c>
    </row>
  </sheetData>
  <sheetProtection/>
  <autoFilter ref="A15:M404"/>
  <mergeCells count="3">
    <mergeCell ref="C14:J14"/>
    <mergeCell ref="A1:M1"/>
    <mergeCell ref="A12:M12"/>
  </mergeCells>
  <printOptions/>
  <pageMargins left="0.7874015748031497" right="0.3937007874015748" top="0.3937007874015748" bottom="0.3937007874015748" header="0.1968503937007874" footer="0.1968503937007874"/>
  <pageSetup blackAndWhite="1"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G2183"/>
  <sheetViews>
    <sheetView view="pageBreakPreview" zoomScaleSheetLayoutView="100" zoomScalePageLayoutView="0" workbookViewId="0" topLeftCell="A1">
      <selection activeCell="J26" sqref="J26"/>
    </sheetView>
  </sheetViews>
  <sheetFormatPr defaultColWidth="9.00390625" defaultRowHeight="12.75"/>
  <cols>
    <col min="1" max="1" width="62.375" style="151" customWidth="1"/>
    <col min="2" max="2" width="6.375" style="151" customWidth="1"/>
    <col min="3" max="3" width="21.375" style="151" bestFit="1" customWidth="1"/>
    <col min="4" max="4" width="15.125" style="151" bestFit="1" customWidth="1"/>
    <col min="5" max="5" width="14.375" style="151" bestFit="1" customWidth="1"/>
    <col min="6" max="6" width="15.00390625" style="151" bestFit="1" customWidth="1"/>
    <col min="7" max="7" width="8.125" style="151" customWidth="1"/>
    <col min="8" max="16384" width="9.125" style="151" customWidth="1"/>
  </cols>
  <sheetData>
    <row r="1" spans="1:7" ht="12.75" customHeight="1">
      <c r="A1" s="148"/>
      <c r="B1" s="148"/>
      <c r="C1" s="148"/>
      <c r="D1" s="148"/>
      <c r="E1" s="148"/>
      <c r="F1" s="149" t="s">
        <v>2694</v>
      </c>
      <c r="G1" s="150"/>
    </row>
    <row r="2" spans="1:7" ht="12.75" customHeight="1">
      <c r="A2" s="152" t="s">
        <v>2695</v>
      </c>
      <c r="B2" s="152"/>
      <c r="C2" s="152"/>
      <c r="D2" s="152"/>
      <c r="E2" s="152"/>
      <c r="F2" s="152"/>
      <c r="G2" s="150"/>
    </row>
    <row r="3" spans="1:7" ht="12.75" customHeight="1">
      <c r="A3" s="150"/>
      <c r="B3" s="150"/>
      <c r="C3" s="150"/>
      <c r="D3" s="150"/>
      <c r="E3" s="150"/>
      <c r="F3" s="150"/>
      <c r="G3" s="150"/>
    </row>
    <row r="4" spans="1:7" ht="39.75" customHeight="1">
      <c r="A4" s="153" t="s">
        <v>2353</v>
      </c>
      <c r="B4" s="153" t="s">
        <v>2354</v>
      </c>
      <c r="C4" s="158" t="s">
        <v>2696</v>
      </c>
      <c r="D4" s="153" t="s">
        <v>2356</v>
      </c>
      <c r="E4" s="153" t="s">
        <v>2357</v>
      </c>
      <c r="F4" s="153" t="s">
        <v>2358</v>
      </c>
      <c r="G4" s="150"/>
    </row>
    <row r="5" spans="1:7" ht="12.75" customHeight="1">
      <c r="A5" s="153">
        <v>1</v>
      </c>
      <c r="B5" s="153">
        <v>2</v>
      </c>
      <c r="C5" s="154"/>
      <c r="D5" s="155">
        <v>4</v>
      </c>
      <c r="E5" s="155">
        <v>5</v>
      </c>
      <c r="F5" s="155">
        <v>6</v>
      </c>
      <c r="G5" s="150"/>
    </row>
    <row r="6" spans="1:7" s="196" customFormat="1" ht="12.75">
      <c r="A6" s="172" t="s">
        <v>2697</v>
      </c>
      <c r="B6" s="173">
        <v>200</v>
      </c>
      <c r="C6" s="174" t="s">
        <v>2361</v>
      </c>
      <c r="D6" s="216">
        <v>7149396515.87</v>
      </c>
      <c r="E6" s="217">
        <v>6949504439.81</v>
      </c>
      <c r="F6" s="218">
        <f>D6-E6</f>
        <v>199892076.05999947</v>
      </c>
      <c r="G6" s="195"/>
    </row>
    <row r="7" spans="1:7" ht="12.75">
      <c r="A7" s="170" t="s">
        <v>2362</v>
      </c>
      <c r="B7" s="169"/>
      <c r="C7" s="171"/>
      <c r="D7" s="219"/>
      <c r="E7" s="220"/>
      <c r="F7" s="221"/>
      <c r="G7" s="156"/>
    </row>
    <row r="8" spans="1:7" ht="22.5">
      <c r="A8" s="224" t="s">
        <v>2698</v>
      </c>
      <c r="B8" s="225">
        <v>200</v>
      </c>
      <c r="C8" s="226" t="s">
        <v>351</v>
      </c>
      <c r="D8" s="227">
        <v>743407473.84</v>
      </c>
      <c r="E8" s="217">
        <v>729258495.14</v>
      </c>
      <c r="F8" s="228">
        <v>14148978.700000001</v>
      </c>
      <c r="G8" s="195"/>
    </row>
    <row r="9" spans="1:7" ht="12.75">
      <c r="A9" s="224" t="s">
        <v>352</v>
      </c>
      <c r="B9" s="225">
        <v>200</v>
      </c>
      <c r="C9" s="226" t="s">
        <v>353</v>
      </c>
      <c r="D9" s="227">
        <v>293038537.36</v>
      </c>
      <c r="E9" s="217">
        <v>289076132.02000004</v>
      </c>
      <c r="F9" s="228">
        <v>3962405.3400000087</v>
      </c>
      <c r="G9" s="195"/>
    </row>
    <row r="10" spans="1:7" ht="33.75">
      <c r="A10" s="224" t="s">
        <v>2392</v>
      </c>
      <c r="B10" s="225">
        <v>200</v>
      </c>
      <c r="C10" s="226" t="s">
        <v>354</v>
      </c>
      <c r="D10" s="227">
        <v>166209083.73999998</v>
      </c>
      <c r="E10" s="217">
        <v>163293706.03000003</v>
      </c>
      <c r="F10" s="228">
        <v>2915377.7100000093</v>
      </c>
      <c r="G10" s="195"/>
    </row>
    <row r="11" spans="1:7" s="196" customFormat="1" ht="12.75">
      <c r="A11" s="224" t="s">
        <v>3011</v>
      </c>
      <c r="B11" s="225">
        <v>200</v>
      </c>
      <c r="C11" s="226" t="s">
        <v>355</v>
      </c>
      <c r="D11" s="227">
        <v>166209083.73999998</v>
      </c>
      <c r="E11" s="217">
        <v>163293706.03000003</v>
      </c>
      <c r="F11" s="228">
        <v>2915377.7100000093</v>
      </c>
      <c r="G11" s="195"/>
    </row>
    <row r="12" spans="1:7" s="196" customFormat="1" ht="22.5">
      <c r="A12" s="224" t="s">
        <v>1046</v>
      </c>
      <c r="B12" s="225">
        <v>200</v>
      </c>
      <c r="C12" s="226" t="s">
        <v>356</v>
      </c>
      <c r="D12" s="227">
        <v>2214643.07</v>
      </c>
      <c r="E12" s="217">
        <v>2103901.79</v>
      </c>
      <c r="F12" s="228">
        <v>110741.28</v>
      </c>
      <c r="G12" s="195"/>
    </row>
    <row r="13" spans="1:7" s="196" customFormat="1" ht="45">
      <c r="A13" s="224" t="s">
        <v>2719</v>
      </c>
      <c r="B13" s="225">
        <v>200</v>
      </c>
      <c r="C13" s="226" t="s">
        <v>357</v>
      </c>
      <c r="D13" s="227">
        <v>2214643.07</v>
      </c>
      <c r="E13" s="217">
        <v>2103901.79</v>
      </c>
      <c r="F13" s="228">
        <v>110741.28</v>
      </c>
      <c r="G13" s="195"/>
    </row>
    <row r="14" spans="1:7" s="196" customFormat="1" ht="22.5">
      <c r="A14" s="224" t="s">
        <v>2720</v>
      </c>
      <c r="B14" s="225">
        <v>200</v>
      </c>
      <c r="C14" s="226" t="s">
        <v>358</v>
      </c>
      <c r="D14" s="227">
        <v>2214643.07</v>
      </c>
      <c r="E14" s="217">
        <v>2103901.79</v>
      </c>
      <c r="F14" s="228">
        <v>110741.28</v>
      </c>
      <c r="G14" s="195"/>
    </row>
    <row r="15" spans="1:7" s="196" customFormat="1" ht="22.5">
      <c r="A15" s="224" t="s">
        <v>3012</v>
      </c>
      <c r="B15" s="225">
        <v>200</v>
      </c>
      <c r="C15" s="226" t="s">
        <v>359</v>
      </c>
      <c r="D15" s="227">
        <v>2214643.07</v>
      </c>
      <c r="E15" s="217">
        <v>2103901.79</v>
      </c>
      <c r="F15" s="228">
        <v>110741.28</v>
      </c>
      <c r="G15" s="195"/>
    </row>
    <row r="16" spans="1:7" s="196" customFormat="1" ht="12.75">
      <c r="A16" s="193" t="s">
        <v>2777</v>
      </c>
      <c r="B16" s="213">
        <v>200</v>
      </c>
      <c r="C16" s="191" t="s">
        <v>360</v>
      </c>
      <c r="D16" s="222">
        <v>1896409.32</v>
      </c>
      <c r="E16" s="220">
        <v>1795918.14</v>
      </c>
      <c r="F16" s="223">
        <v>100491.18</v>
      </c>
      <c r="G16" s="195"/>
    </row>
    <row r="17" spans="1:7" s="196" customFormat="1" ht="12.75">
      <c r="A17" s="193" t="s">
        <v>1037</v>
      </c>
      <c r="B17" s="213">
        <v>200</v>
      </c>
      <c r="C17" s="191" t="s">
        <v>361</v>
      </c>
      <c r="D17" s="222">
        <v>318233.75</v>
      </c>
      <c r="E17" s="220">
        <v>307983.65</v>
      </c>
      <c r="F17" s="223">
        <v>10250.1</v>
      </c>
      <c r="G17" s="195"/>
    </row>
    <row r="18" spans="1:7" s="196" customFormat="1" ht="12.75">
      <c r="A18" s="224" t="s">
        <v>2393</v>
      </c>
      <c r="B18" s="225">
        <v>200</v>
      </c>
      <c r="C18" s="226" t="s">
        <v>362</v>
      </c>
      <c r="D18" s="227">
        <v>136624995.07999998</v>
      </c>
      <c r="E18" s="217">
        <v>134219066.38000003</v>
      </c>
      <c r="F18" s="228">
        <v>2405928.700000008</v>
      </c>
      <c r="G18" s="195"/>
    </row>
    <row r="19" spans="1:7" s="189" customFormat="1" ht="45">
      <c r="A19" s="224" t="s">
        <v>2719</v>
      </c>
      <c r="B19" s="225">
        <v>200</v>
      </c>
      <c r="C19" s="226" t="s">
        <v>363</v>
      </c>
      <c r="D19" s="227">
        <v>113476305.13</v>
      </c>
      <c r="E19" s="217">
        <v>112565198.67000003</v>
      </c>
      <c r="F19" s="228">
        <v>911106.4600000074</v>
      </c>
      <c r="G19" s="188"/>
    </row>
    <row r="20" spans="1:7" s="189" customFormat="1" ht="22.5">
      <c r="A20" s="224" t="s">
        <v>2720</v>
      </c>
      <c r="B20" s="225">
        <v>200</v>
      </c>
      <c r="C20" s="226" t="s">
        <v>364</v>
      </c>
      <c r="D20" s="227">
        <v>113476305.13</v>
      </c>
      <c r="E20" s="217">
        <v>112565198.67000003</v>
      </c>
      <c r="F20" s="228">
        <v>911106.4600000074</v>
      </c>
      <c r="G20" s="188"/>
    </row>
    <row r="21" spans="1:7" s="196" customFormat="1" ht="22.5">
      <c r="A21" s="224" t="s">
        <v>3012</v>
      </c>
      <c r="B21" s="225">
        <v>200</v>
      </c>
      <c r="C21" s="226" t="s">
        <v>365</v>
      </c>
      <c r="D21" s="227">
        <v>105044743.75</v>
      </c>
      <c r="E21" s="217">
        <v>105007798.09000003</v>
      </c>
      <c r="F21" s="228">
        <v>36945.6600000076</v>
      </c>
      <c r="G21" s="195"/>
    </row>
    <row r="22" spans="1:7" s="196" customFormat="1" ht="12.75">
      <c r="A22" s="193" t="s">
        <v>2777</v>
      </c>
      <c r="B22" s="213">
        <v>200</v>
      </c>
      <c r="C22" s="191" t="s">
        <v>366</v>
      </c>
      <c r="D22" s="222">
        <v>83604561.23</v>
      </c>
      <c r="E22" s="220">
        <v>83603107.41000003</v>
      </c>
      <c r="F22" s="223">
        <v>1453.8200000077486</v>
      </c>
      <c r="G22" s="195"/>
    </row>
    <row r="23" spans="1:7" s="196" customFormat="1" ht="12.75">
      <c r="A23" s="193" t="s">
        <v>1037</v>
      </c>
      <c r="B23" s="213">
        <v>200</v>
      </c>
      <c r="C23" s="191" t="s">
        <v>367</v>
      </c>
      <c r="D23" s="222">
        <v>21440182.52</v>
      </c>
      <c r="E23" s="220">
        <v>21404690.68</v>
      </c>
      <c r="F23" s="223">
        <v>35491.83999999985</v>
      </c>
      <c r="G23" s="195"/>
    </row>
    <row r="24" spans="1:7" s="196" customFormat="1" ht="22.5">
      <c r="A24" s="224" t="s">
        <v>3013</v>
      </c>
      <c r="B24" s="225">
        <v>200</v>
      </c>
      <c r="C24" s="226" t="s">
        <v>368</v>
      </c>
      <c r="D24" s="227">
        <v>8431561.379999999</v>
      </c>
      <c r="E24" s="217">
        <v>7557400.579999998</v>
      </c>
      <c r="F24" s="228">
        <v>874160.8</v>
      </c>
      <c r="G24" s="195"/>
    </row>
    <row r="25" spans="1:7" s="189" customFormat="1" ht="12.75">
      <c r="A25" s="193" t="s">
        <v>1036</v>
      </c>
      <c r="B25" s="213">
        <v>200</v>
      </c>
      <c r="C25" s="191" t="s">
        <v>369</v>
      </c>
      <c r="D25" s="222">
        <v>5017991.38</v>
      </c>
      <c r="E25" s="220">
        <v>4402727.59</v>
      </c>
      <c r="F25" s="223">
        <v>615263.79</v>
      </c>
      <c r="G25" s="188"/>
    </row>
    <row r="26" spans="1:7" s="189" customFormat="1" ht="12.75">
      <c r="A26" s="193" t="s">
        <v>1039</v>
      </c>
      <c r="B26" s="213">
        <v>200</v>
      </c>
      <c r="C26" s="191" t="s">
        <v>1495</v>
      </c>
      <c r="D26" s="222">
        <v>2449700</v>
      </c>
      <c r="E26" s="220">
        <v>2299842.95</v>
      </c>
      <c r="F26" s="223">
        <v>149857.05</v>
      </c>
      <c r="G26" s="188"/>
    </row>
    <row r="27" spans="1:7" s="196" customFormat="1" ht="12.75">
      <c r="A27" s="193" t="s">
        <v>1042</v>
      </c>
      <c r="B27" s="213">
        <v>200</v>
      </c>
      <c r="C27" s="191" t="s">
        <v>1496</v>
      </c>
      <c r="D27" s="222">
        <v>963870</v>
      </c>
      <c r="E27" s="220">
        <v>854830.04</v>
      </c>
      <c r="F27" s="223">
        <v>109039.96</v>
      </c>
      <c r="G27" s="195"/>
    </row>
    <row r="28" spans="1:7" s="189" customFormat="1" ht="22.5">
      <c r="A28" s="224" t="s">
        <v>2721</v>
      </c>
      <c r="B28" s="225">
        <v>200</v>
      </c>
      <c r="C28" s="226" t="s">
        <v>1497</v>
      </c>
      <c r="D28" s="227">
        <v>22856215.79</v>
      </c>
      <c r="E28" s="217">
        <v>21416263.479999997</v>
      </c>
      <c r="F28" s="228">
        <v>1439952.31</v>
      </c>
      <c r="G28" s="188"/>
    </row>
    <row r="29" spans="1:7" s="189" customFormat="1" ht="22.5">
      <c r="A29" s="224" t="s">
        <v>2722</v>
      </c>
      <c r="B29" s="225">
        <v>200</v>
      </c>
      <c r="C29" s="226" t="s">
        <v>1498</v>
      </c>
      <c r="D29" s="227">
        <v>22856215.79</v>
      </c>
      <c r="E29" s="217">
        <v>21416263.479999997</v>
      </c>
      <c r="F29" s="228">
        <v>1439952.31</v>
      </c>
      <c r="G29" s="188"/>
    </row>
    <row r="30" spans="1:7" s="189" customFormat="1" ht="22.5">
      <c r="A30" s="224" t="s">
        <v>3014</v>
      </c>
      <c r="B30" s="225">
        <v>200</v>
      </c>
      <c r="C30" s="226" t="s">
        <v>1499</v>
      </c>
      <c r="D30" s="227">
        <v>22856215.79</v>
      </c>
      <c r="E30" s="217">
        <v>21416263.479999997</v>
      </c>
      <c r="F30" s="228">
        <v>1439952.31</v>
      </c>
      <c r="G30" s="188"/>
    </row>
    <row r="31" spans="1:7" s="196" customFormat="1" ht="12.75">
      <c r="A31" s="193" t="s">
        <v>1038</v>
      </c>
      <c r="B31" s="213">
        <v>200</v>
      </c>
      <c r="C31" s="191" t="s">
        <v>1500</v>
      </c>
      <c r="D31" s="222">
        <v>2558400</v>
      </c>
      <c r="E31" s="220">
        <v>2346252.66</v>
      </c>
      <c r="F31" s="223">
        <v>212147.34</v>
      </c>
      <c r="G31" s="195"/>
    </row>
    <row r="32" spans="1:7" s="196" customFormat="1" ht="12.75">
      <c r="A32" s="193" t="s">
        <v>1039</v>
      </c>
      <c r="B32" s="213">
        <v>200</v>
      </c>
      <c r="C32" s="191" t="s">
        <v>1501</v>
      </c>
      <c r="D32" s="222">
        <v>6244.560000000056</v>
      </c>
      <c r="E32" s="220">
        <v>6244.56</v>
      </c>
      <c r="F32" s="223">
        <v>0</v>
      </c>
      <c r="G32" s="195"/>
    </row>
    <row r="33" spans="1:7" s="196" customFormat="1" ht="12.75">
      <c r="A33" s="193" t="s">
        <v>1040</v>
      </c>
      <c r="B33" s="213">
        <v>200</v>
      </c>
      <c r="C33" s="191" t="s">
        <v>1502</v>
      </c>
      <c r="D33" s="222">
        <v>3613593</v>
      </c>
      <c r="E33" s="220">
        <v>3580386.69</v>
      </c>
      <c r="F33" s="223">
        <v>33206.310000000056</v>
      </c>
      <c r="G33" s="195"/>
    </row>
    <row r="34" spans="1:7" s="189" customFormat="1" ht="12.75">
      <c r="A34" s="193" t="s">
        <v>1041</v>
      </c>
      <c r="B34" s="213">
        <v>200</v>
      </c>
      <c r="C34" s="191" t="s">
        <v>1503</v>
      </c>
      <c r="D34" s="222">
        <v>3528000</v>
      </c>
      <c r="E34" s="220">
        <v>3524158.77</v>
      </c>
      <c r="F34" s="223">
        <v>3841.2299999999814</v>
      </c>
      <c r="G34" s="188"/>
    </row>
    <row r="35" spans="1:7" s="189" customFormat="1" ht="12.75">
      <c r="A35" s="193" t="s">
        <v>1042</v>
      </c>
      <c r="B35" s="213">
        <v>200</v>
      </c>
      <c r="C35" s="191" t="s">
        <v>1504</v>
      </c>
      <c r="D35" s="222">
        <v>5201700.9</v>
      </c>
      <c r="E35" s="220">
        <v>5010645.58</v>
      </c>
      <c r="F35" s="223">
        <v>191055.32</v>
      </c>
      <c r="G35" s="188"/>
    </row>
    <row r="36" spans="1:7" s="189" customFormat="1" ht="12.75">
      <c r="A36" s="193" t="s">
        <v>1043</v>
      </c>
      <c r="B36" s="213">
        <v>200</v>
      </c>
      <c r="C36" s="191" t="s">
        <v>1505</v>
      </c>
      <c r="D36" s="222">
        <v>2206000</v>
      </c>
      <c r="E36" s="220">
        <v>2148174.21</v>
      </c>
      <c r="F36" s="223">
        <v>57825.79</v>
      </c>
      <c r="G36" s="188"/>
    </row>
    <row r="37" spans="1:7" s="189" customFormat="1" ht="12.75">
      <c r="A37" s="193" t="s">
        <v>1044</v>
      </c>
      <c r="B37" s="213">
        <v>200</v>
      </c>
      <c r="C37" s="191" t="s">
        <v>1506</v>
      </c>
      <c r="D37" s="222">
        <v>2976380</v>
      </c>
      <c r="E37" s="220">
        <v>2035103.73</v>
      </c>
      <c r="F37" s="223">
        <v>941276.27</v>
      </c>
      <c r="G37" s="188"/>
    </row>
    <row r="38" spans="1:7" s="189" customFormat="1" ht="12.75">
      <c r="A38" s="193" t="s">
        <v>1045</v>
      </c>
      <c r="B38" s="213">
        <v>200</v>
      </c>
      <c r="C38" s="191" t="s">
        <v>1507</v>
      </c>
      <c r="D38" s="222">
        <v>2765897.33</v>
      </c>
      <c r="E38" s="220">
        <v>2765297.28</v>
      </c>
      <c r="F38" s="223">
        <v>600.0500000002794</v>
      </c>
      <c r="G38" s="188"/>
    </row>
    <row r="39" spans="1:7" s="189" customFormat="1" ht="12.75">
      <c r="A39" s="224" t="s">
        <v>2723</v>
      </c>
      <c r="B39" s="225">
        <v>200</v>
      </c>
      <c r="C39" s="226" t="s">
        <v>1508</v>
      </c>
      <c r="D39" s="227">
        <v>292474.16</v>
      </c>
      <c r="E39" s="217">
        <v>237604.23</v>
      </c>
      <c r="F39" s="228">
        <v>54869.93</v>
      </c>
      <c r="G39" s="188"/>
    </row>
    <row r="40" spans="1:7" s="189" customFormat="1" ht="12.75">
      <c r="A40" s="224" t="s">
        <v>2724</v>
      </c>
      <c r="B40" s="225">
        <v>200</v>
      </c>
      <c r="C40" s="226" t="s">
        <v>1509</v>
      </c>
      <c r="D40" s="227">
        <v>226614.41</v>
      </c>
      <c r="E40" s="217">
        <v>171744.48</v>
      </c>
      <c r="F40" s="228">
        <v>54869.93</v>
      </c>
      <c r="G40" s="188"/>
    </row>
    <row r="41" spans="1:7" s="189" customFormat="1" ht="67.5">
      <c r="A41" s="229" t="s">
        <v>2819</v>
      </c>
      <c r="B41" s="225">
        <v>200</v>
      </c>
      <c r="C41" s="226" t="s">
        <v>1510</v>
      </c>
      <c r="D41" s="227">
        <v>226614.41</v>
      </c>
      <c r="E41" s="217">
        <v>171744.48</v>
      </c>
      <c r="F41" s="228">
        <v>54869.93</v>
      </c>
      <c r="G41" s="188"/>
    </row>
    <row r="42" spans="1:7" s="196" customFormat="1" ht="12.75">
      <c r="A42" s="193" t="s">
        <v>1043</v>
      </c>
      <c r="B42" s="213">
        <v>200</v>
      </c>
      <c r="C42" s="191" t="s">
        <v>1511</v>
      </c>
      <c r="D42" s="222">
        <v>226614.41</v>
      </c>
      <c r="E42" s="220">
        <v>171744.48</v>
      </c>
      <c r="F42" s="223">
        <v>54869.93</v>
      </c>
      <c r="G42" s="195"/>
    </row>
    <row r="43" spans="1:7" s="196" customFormat="1" ht="12.75">
      <c r="A43" s="224" t="s">
        <v>2725</v>
      </c>
      <c r="B43" s="230">
        <v>200</v>
      </c>
      <c r="C43" s="226" t="s">
        <v>1512</v>
      </c>
      <c r="D43" s="227">
        <v>65859.75</v>
      </c>
      <c r="E43" s="217">
        <v>65859.75</v>
      </c>
      <c r="F43" s="228">
        <v>0</v>
      </c>
      <c r="G43" s="195"/>
    </row>
    <row r="44" spans="1:7" s="196" customFormat="1" ht="12.75">
      <c r="A44" s="224" t="s">
        <v>3015</v>
      </c>
      <c r="B44" s="225">
        <v>200</v>
      </c>
      <c r="C44" s="226" t="s">
        <v>1513</v>
      </c>
      <c r="D44" s="227">
        <v>65859.75</v>
      </c>
      <c r="E44" s="217">
        <v>65859.75</v>
      </c>
      <c r="F44" s="228">
        <v>0</v>
      </c>
      <c r="G44" s="195"/>
    </row>
    <row r="45" spans="1:7" s="189" customFormat="1" ht="12.75">
      <c r="A45" s="193" t="s">
        <v>1043</v>
      </c>
      <c r="B45" s="213">
        <v>200</v>
      </c>
      <c r="C45" s="191" t="s">
        <v>1514</v>
      </c>
      <c r="D45" s="222">
        <v>65859.75</v>
      </c>
      <c r="E45" s="220">
        <v>65859.75</v>
      </c>
      <c r="F45" s="223">
        <v>0</v>
      </c>
      <c r="G45" s="188"/>
    </row>
    <row r="46" spans="1:7" s="196" customFormat="1" ht="56.25">
      <c r="A46" s="229" t="s">
        <v>2820</v>
      </c>
      <c r="B46" s="225">
        <v>200</v>
      </c>
      <c r="C46" s="226" t="s">
        <v>1515</v>
      </c>
      <c r="D46" s="227">
        <v>14964545.59</v>
      </c>
      <c r="E46" s="217">
        <v>14964545.589999996</v>
      </c>
      <c r="F46" s="228">
        <v>0</v>
      </c>
      <c r="G46" s="195"/>
    </row>
    <row r="47" spans="1:7" s="196" customFormat="1" ht="45">
      <c r="A47" s="224" t="s">
        <v>2719</v>
      </c>
      <c r="B47" s="225">
        <v>200</v>
      </c>
      <c r="C47" s="226" t="s">
        <v>1516</v>
      </c>
      <c r="D47" s="227">
        <v>14964545.59</v>
      </c>
      <c r="E47" s="217">
        <v>14964545.589999996</v>
      </c>
      <c r="F47" s="228">
        <v>0</v>
      </c>
      <c r="G47" s="195"/>
    </row>
    <row r="48" spans="1:7" s="189" customFormat="1" ht="22.5">
      <c r="A48" s="224" t="s">
        <v>2720</v>
      </c>
      <c r="B48" s="230">
        <v>200</v>
      </c>
      <c r="C48" s="226" t="s">
        <v>1517</v>
      </c>
      <c r="D48" s="227">
        <v>14964545.59</v>
      </c>
      <c r="E48" s="217">
        <v>14964545.589999996</v>
      </c>
      <c r="F48" s="228">
        <v>0</v>
      </c>
      <c r="G48" s="188"/>
    </row>
    <row r="49" spans="1:7" s="196" customFormat="1" ht="22.5">
      <c r="A49" s="224" t="s">
        <v>3012</v>
      </c>
      <c r="B49" s="225">
        <v>200</v>
      </c>
      <c r="C49" s="226" t="s">
        <v>2677</v>
      </c>
      <c r="D49" s="227">
        <v>14964545.59</v>
      </c>
      <c r="E49" s="217">
        <v>14964545.589999996</v>
      </c>
      <c r="F49" s="228">
        <v>0</v>
      </c>
      <c r="G49" s="195"/>
    </row>
    <row r="50" spans="1:7" s="196" customFormat="1" ht="12.75">
      <c r="A50" s="193" t="s">
        <v>2777</v>
      </c>
      <c r="B50" s="213">
        <v>200</v>
      </c>
      <c r="C50" s="191" t="s">
        <v>2678</v>
      </c>
      <c r="D50" s="222">
        <v>12148825.96</v>
      </c>
      <c r="E50" s="220">
        <v>12148825.959999997</v>
      </c>
      <c r="F50" s="223">
        <v>0</v>
      </c>
      <c r="G50" s="195"/>
    </row>
    <row r="51" spans="1:7" s="196" customFormat="1" ht="12.75">
      <c r="A51" s="193" t="s">
        <v>1037</v>
      </c>
      <c r="B51" s="213">
        <v>200</v>
      </c>
      <c r="C51" s="191" t="s">
        <v>2679</v>
      </c>
      <c r="D51" s="222">
        <v>2815719.63</v>
      </c>
      <c r="E51" s="220">
        <v>2815719.63</v>
      </c>
      <c r="F51" s="223">
        <v>0</v>
      </c>
      <c r="G51" s="195"/>
    </row>
    <row r="52" spans="1:7" s="196" customFormat="1" ht="33.75">
      <c r="A52" s="224" t="s">
        <v>2680</v>
      </c>
      <c r="B52" s="225">
        <v>200</v>
      </c>
      <c r="C52" s="226" t="s">
        <v>2681</v>
      </c>
      <c r="D52" s="227">
        <v>80100</v>
      </c>
      <c r="E52" s="217">
        <v>80100</v>
      </c>
      <c r="F52" s="228">
        <v>0</v>
      </c>
      <c r="G52" s="195"/>
    </row>
    <row r="53" spans="1:7" s="189" customFormat="1" ht="45">
      <c r="A53" s="224" t="s">
        <v>2719</v>
      </c>
      <c r="B53" s="225">
        <v>200</v>
      </c>
      <c r="C53" s="226" t="s">
        <v>2682</v>
      </c>
      <c r="D53" s="227">
        <v>77300</v>
      </c>
      <c r="E53" s="217">
        <v>77300</v>
      </c>
      <c r="F53" s="228">
        <v>0</v>
      </c>
      <c r="G53" s="188"/>
    </row>
    <row r="54" spans="1:7" s="189" customFormat="1" ht="22.5">
      <c r="A54" s="224" t="s">
        <v>2720</v>
      </c>
      <c r="B54" s="225">
        <v>200</v>
      </c>
      <c r="C54" s="226" t="s">
        <v>2683</v>
      </c>
      <c r="D54" s="227">
        <v>77300</v>
      </c>
      <c r="E54" s="217">
        <v>77300</v>
      </c>
      <c r="F54" s="228">
        <v>0</v>
      </c>
      <c r="G54" s="188"/>
    </row>
    <row r="55" spans="1:7" s="196" customFormat="1" ht="22.5">
      <c r="A55" s="224" t="s">
        <v>3012</v>
      </c>
      <c r="B55" s="225">
        <v>200</v>
      </c>
      <c r="C55" s="226" t="s">
        <v>2684</v>
      </c>
      <c r="D55" s="227">
        <v>77300</v>
      </c>
      <c r="E55" s="217">
        <v>77300</v>
      </c>
      <c r="F55" s="228">
        <v>0</v>
      </c>
      <c r="G55" s="195"/>
    </row>
    <row r="56" spans="1:7" s="196" customFormat="1" ht="12.75">
      <c r="A56" s="193" t="s">
        <v>2777</v>
      </c>
      <c r="B56" s="213">
        <v>200</v>
      </c>
      <c r="C56" s="191" t="s">
        <v>2685</v>
      </c>
      <c r="D56" s="222">
        <v>70143</v>
      </c>
      <c r="E56" s="220">
        <v>70143</v>
      </c>
      <c r="F56" s="223">
        <v>0</v>
      </c>
      <c r="G56" s="195"/>
    </row>
    <row r="57" spans="1:7" s="196" customFormat="1" ht="12.75">
      <c r="A57" s="193" t="s">
        <v>1037</v>
      </c>
      <c r="B57" s="213">
        <v>200</v>
      </c>
      <c r="C57" s="191" t="s">
        <v>267</v>
      </c>
      <c r="D57" s="222">
        <v>7157</v>
      </c>
      <c r="E57" s="220">
        <v>7157</v>
      </c>
      <c r="F57" s="223">
        <v>0</v>
      </c>
      <c r="G57" s="195"/>
    </row>
    <row r="58" spans="1:7" s="196" customFormat="1" ht="22.5">
      <c r="A58" s="224" t="s">
        <v>2721</v>
      </c>
      <c r="B58" s="225">
        <v>200</v>
      </c>
      <c r="C58" s="226" t="s">
        <v>268</v>
      </c>
      <c r="D58" s="227">
        <v>2800</v>
      </c>
      <c r="E58" s="217">
        <v>2800</v>
      </c>
      <c r="F58" s="228">
        <v>0</v>
      </c>
      <c r="G58" s="195"/>
    </row>
    <row r="59" spans="1:7" s="189" customFormat="1" ht="22.5">
      <c r="A59" s="224" t="s">
        <v>2722</v>
      </c>
      <c r="B59" s="225">
        <v>200</v>
      </c>
      <c r="C59" s="226" t="s">
        <v>269</v>
      </c>
      <c r="D59" s="227">
        <v>2800</v>
      </c>
      <c r="E59" s="217">
        <v>2800</v>
      </c>
      <c r="F59" s="228">
        <v>0</v>
      </c>
      <c r="G59" s="188"/>
    </row>
    <row r="60" spans="1:7" s="189" customFormat="1" ht="22.5">
      <c r="A60" s="224" t="s">
        <v>3014</v>
      </c>
      <c r="B60" s="225">
        <v>200</v>
      </c>
      <c r="C60" s="226" t="s">
        <v>270</v>
      </c>
      <c r="D60" s="227">
        <v>2800</v>
      </c>
      <c r="E60" s="217">
        <v>2800</v>
      </c>
      <c r="F60" s="228">
        <v>0</v>
      </c>
      <c r="G60" s="188"/>
    </row>
    <row r="61" spans="1:7" s="196" customFormat="1" ht="12.75">
      <c r="A61" s="193" t="s">
        <v>1045</v>
      </c>
      <c r="B61" s="213">
        <v>200</v>
      </c>
      <c r="C61" s="191" t="s">
        <v>271</v>
      </c>
      <c r="D61" s="222">
        <v>2800</v>
      </c>
      <c r="E61" s="220">
        <v>2800</v>
      </c>
      <c r="F61" s="223">
        <v>0</v>
      </c>
      <c r="G61" s="195"/>
    </row>
    <row r="62" spans="1:7" s="196" customFormat="1" ht="33.75">
      <c r="A62" s="224" t="s">
        <v>3016</v>
      </c>
      <c r="B62" s="225">
        <v>200</v>
      </c>
      <c r="C62" s="226" t="s">
        <v>272</v>
      </c>
      <c r="D62" s="227">
        <v>1661500</v>
      </c>
      <c r="E62" s="217">
        <v>1660756.61</v>
      </c>
      <c r="F62" s="228">
        <v>743.390000000014</v>
      </c>
      <c r="G62" s="195"/>
    </row>
    <row r="63" spans="1:7" s="196" customFormat="1" ht="45">
      <c r="A63" s="224" t="s">
        <v>2719</v>
      </c>
      <c r="B63" s="225">
        <v>200</v>
      </c>
      <c r="C63" s="226" t="s">
        <v>273</v>
      </c>
      <c r="D63" s="227">
        <v>1630706</v>
      </c>
      <c r="E63" s="217">
        <v>1629962.61</v>
      </c>
      <c r="F63" s="228">
        <v>743.390000000014</v>
      </c>
      <c r="G63" s="195"/>
    </row>
    <row r="64" spans="1:7" s="189" customFormat="1" ht="22.5">
      <c r="A64" s="224" t="s">
        <v>2720</v>
      </c>
      <c r="B64" s="225">
        <v>200</v>
      </c>
      <c r="C64" s="226" t="s">
        <v>274</v>
      </c>
      <c r="D64" s="227">
        <v>1630706</v>
      </c>
      <c r="E64" s="217">
        <v>1629962.61</v>
      </c>
      <c r="F64" s="228">
        <v>743.390000000014</v>
      </c>
      <c r="G64" s="188"/>
    </row>
    <row r="65" spans="1:7" s="196" customFormat="1" ht="22.5">
      <c r="A65" s="224" t="s">
        <v>3012</v>
      </c>
      <c r="B65" s="225">
        <v>200</v>
      </c>
      <c r="C65" s="226" t="s">
        <v>275</v>
      </c>
      <c r="D65" s="227">
        <v>1630706</v>
      </c>
      <c r="E65" s="217">
        <v>1629962.61</v>
      </c>
      <c r="F65" s="228">
        <v>743.390000000014</v>
      </c>
      <c r="G65" s="195"/>
    </row>
    <row r="66" spans="1:7" s="196" customFormat="1" ht="12.75">
      <c r="A66" s="193" t="s">
        <v>2777</v>
      </c>
      <c r="B66" s="213">
        <v>200</v>
      </c>
      <c r="C66" s="191" t="s">
        <v>276</v>
      </c>
      <c r="D66" s="222">
        <v>1257041.79</v>
      </c>
      <c r="E66" s="220">
        <v>1257041.79</v>
      </c>
      <c r="F66" s="223">
        <v>0</v>
      </c>
      <c r="G66" s="195"/>
    </row>
    <row r="67" spans="1:7" s="196" customFormat="1" ht="12.75">
      <c r="A67" s="193" t="s">
        <v>1037</v>
      </c>
      <c r="B67" s="213">
        <v>200</v>
      </c>
      <c r="C67" s="191" t="s">
        <v>277</v>
      </c>
      <c r="D67" s="222">
        <v>373664.21</v>
      </c>
      <c r="E67" s="220">
        <v>372920.82</v>
      </c>
      <c r="F67" s="223">
        <v>743.390000000014</v>
      </c>
      <c r="G67" s="195"/>
    </row>
    <row r="68" spans="1:7" s="196" customFormat="1" ht="22.5">
      <c r="A68" s="224" t="s">
        <v>2721</v>
      </c>
      <c r="B68" s="225">
        <v>200</v>
      </c>
      <c r="C68" s="226" t="s">
        <v>278</v>
      </c>
      <c r="D68" s="227">
        <v>30794</v>
      </c>
      <c r="E68" s="217">
        <v>30794</v>
      </c>
      <c r="F68" s="228">
        <v>0</v>
      </c>
      <c r="G68" s="195"/>
    </row>
    <row r="69" spans="1:7" s="189" customFormat="1" ht="22.5">
      <c r="A69" s="224" t="s">
        <v>2722</v>
      </c>
      <c r="B69" s="225">
        <v>200</v>
      </c>
      <c r="C69" s="226" t="s">
        <v>279</v>
      </c>
      <c r="D69" s="227">
        <v>30794</v>
      </c>
      <c r="E69" s="217">
        <v>30794</v>
      </c>
      <c r="F69" s="228">
        <v>0</v>
      </c>
      <c r="G69" s="188"/>
    </row>
    <row r="70" spans="1:7" s="189" customFormat="1" ht="22.5">
      <c r="A70" s="224" t="s">
        <v>3014</v>
      </c>
      <c r="B70" s="225">
        <v>200</v>
      </c>
      <c r="C70" s="226" t="s">
        <v>280</v>
      </c>
      <c r="D70" s="227">
        <v>30794</v>
      </c>
      <c r="E70" s="217">
        <v>30794</v>
      </c>
      <c r="F70" s="228">
        <v>0</v>
      </c>
      <c r="G70" s="188"/>
    </row>
    <row r="71" spans="1:7" s="196" customFormat="1" ht="12.75">
      <c r="A71" s="193" t="s">
        <v>1038</v>
      </c>
      <c r="B71" s="213">
        <v>200</v>
      </c>
      <c r="C71" s="191" t="s">
        <v>281</v>
      </c>
      <c r="D71" s="222">
        <v>30794</v>
      </c>
      <c r="E71" s="220">
        <v>30794</v>
      </c>
      <c r="F71" s="223">
        <v>0</v>
      </c>
      <c r="G71" s="195"/>
    </row>
    <row r="72" spans="1:7" s="196" customFormat="1" ht="33.75">
      <c r="A72" s="224" t="s">
        <v>3017</v>
      </c>
      <c r="B72" s="225">
        <v>200</v>
      </c>
      <c r="C72" s="226" t="s">
        <v>282</v>
      </c>
      <c r="D72" s="227">
        <v>8136000</v>
      </c>
      <c r="E72" s="217">
        <v>7739831.16</v>
      </c>
      <c r="F72" s="228">
        <v>396168.84000000055</v>
      </c>
      <c r="G72" s="195"/>
    </row>
    <row r="73" spans="1:7" s="196" customFormat="1" ht="45">
      <c r="A73" s="224" t="s">
        <v>2719</v>
      </c>
      <c r="B73" s="225">
        <v>200</v>
      </c>
      <c r="C73" s="226" t="s">
        <v>283</v>
      </c>
      <c r="D73" s="227">
        <v>7951000</v>
      </c>
      <c r="E73" s="217">
        <v>7588461.16</v>
      </c>
      <c r="F73" s="228">
        <v>362538.84000000055</v>
      </c>
      <c r="G73" s="195"/>
    </row>
    <row r="74" spans="1:7" s="189" customFormat="1" ht="22.5">
      <c r="A74" s="224" t="s">
        <v>2720</v>
      </c>
      <c r="B74" s="225">
        <v>200</v>
      </c>
      <c r="C74" s="226" t="s">
        <v>284</v>
      </c>
      <c r="D74" s="227">
        <v>7951000</v>
      </c>
      <c r="E74" s="217">
        <v>7588461.16</v>
      </c>
      <c r="F74" s="228">
        <v>362538.84000000055</v>
      </c>
      <c r="G74" s="188"/>
    </row>
    <row r="75" spans="1:7" s="196" customFormat="1" ht="22.5">
      <c r="A75" s="224" t="s">
        <v>3012</v>
      </c>
      <c r="B75" s="225">
        <v>200</v>
      </c>
      <c r="C75" s="226" t="s">
        <v>285</v>
      </c>
      <c r="D75" s="227">
        <v>7105997</v>
      </c>
      <c r="E75" s="217">
        <v>6806961.65</v>
      </c>
      <c r="F75" s="228">
        <v>299035.35000000056</v>
      </c>
      <c r="G75" s="195"/>
    </row>
    <row r="76" spans="1:7" s="196" customFormat="1" ht="12.75">
      <c r="A76" s="193" t="s">
        <v>2777</v>
      </c>
      <c r="B76" s="213">
        <v>200</v>
      </c>
      <c r="C76" s="191" t="s">
        <v>286</v>
      </c>
      <c r="D76" s="222">
        <v>5539914.61</v>
      </c>
      <c r="E76" s="220">
        <v>5240879.26</v>
      </c>
      <c r="F76" s="223">
        <v>299035.35000000056</v>
      </c>
      <c r="G76" s="195"/>
    </row>
    <row r="77" spans="1:7" s="196" customFormat="1" ht="12.75">
      <c r="A77" s="193" t="s">
        <v>1037</v>
      </c>
      <c r="B77" s="213">
        <v>200</v>
      </c>
      <c r="C77" s="191" t="s">
        <v>287</v>
      </c>
      <c r="D77" s="222">
        <v>1566082.39</v>
      </c>
      <c r="E77" s="220">
        <v>1566082.39</v>
      </c>
      <c r="F77" s="223">
        <v>0</v>
      </c>
      <c r="G77" s="195"/>
    </row>
    <row r="78" spans="1:7" s="196" customFormat="1" ht="22.5">
      <c r="A78" s="224" t="s">
        <v>3013</v>
      </c>
      <c r="B78" s="225">
        <v>200</v>
      </c>
      <c r="C78" s="226" t="s">
        <v>288</v>
      </c>
      <c r="D78" s="227">
        <v>845003</v>
      </c>
      <c r="E78" s="217">
        <v>781499.51</v>
      </c>
      <c r="F78" s="228">
        <v>63503.49</v>
      </c>
      <c r="G78" s="195"/>
    </row>
    <row r="79" spans="1:7" s="189" customFormat="1" ht="12.75">
      <c r="A79" s="193" t="s">
        <v>1036</v>
      </c>
      <c r="B79" s="213">
        <v>200</v>
      </c>
      <c r="C79" s="191" t="s">
        <v>289</v>
      </c>
      <c r="D79" s="222">
        <v>270377.6</v>
      </c>
      <c r="E79" s="220">
        <v>207774.11</v>
      </c>
      <c r="F79" s="223">
        <v>62603.49</v>
      </c>
      <c r="G79" s="188"/>
    </row>
    <row r="80" spans="1:7" s="189" customFormat="1" ht="12.75">
      <c r="A80" s="193" t="s">
        <v>1039</v>
      </c>
      <c r="B80" s="213">
        <v>200</v>
      </c>
      <c r="C80" s="191" t="s">
        <v>290</v>
      </c>
      <c r="D80" s="222">
        <v>425400.4</v>
      </c>
      <c r="E80" s="220">
        <v>425400.4</v>
      </c>
      <c r="F80" s="223">
        <v>0</v>
      </c>
      <c r="G80" s="188"/>
    </row>
    <row r="81" spans="1:7" s="196" customFormat="1" ht="12.75">
      <c r="A81" s="193" t="s">
        <v>1042</v>
      </c>
      <c r="B81" s="213">
        <v>200</v>
      </c>
      <c r="C81" s="191" t="s">
        <v>291</v>
      </c>
      <c r="D81" s="222">
        <v>149225</v>
      </c>
      <c r="E81" s="220">
        <v>148325</v>
      </c>
      <c r="F81" s="223">
        <v>900</v>
      </c>
      <c r="G81" s="195"/>
    </row>
    <row r="82" spans="1:7" s="189" customFormat="1" ht="22.5">
      <c r="A82" s="224" t="s">
        <v>2721</v>
      </c>
      <c r="B82" s="225">
        <v>200</v>
      </c>
      <c r="C82" s="226" t="s">
        <v>292</v>
      </c>
      <c r="D82" s="227">
        <v>185000</v>
      </c>
      <c r="E82" s="217">
        <v>151370</v>
      </c>
      <c r="F82" s="228">
        <v>33630</v>
      </c>
      <c r="G82" s="188"/>
    </row>
    <row r="83" spans="1:7" s="189" customFormat="1" ht="22.5">
      <c r="A83" s="224" t="s">
        <v>2722</v>
      </c>
      <c r="B83" s="225">
        <v>200</v>
      </c>
      <c r="C83" s="226" t="s">
        <v>293</v>
      </c>
      <c r="D83" s="227">
        <v>185000</v>
      </c>
      <c r="E83" s="217">
        <v>151370</v>
      </c>
      <c r="F83" s="228">
        <v>33630</v>
      </c>
      <c r="G83" s="188"/>
    </row>
    <row r="84" spans="1:7" s="189" customFormat="1" ht="22.5">
      <c r="A84" s="224" t="s">
        <v>3014</v>
      </c>
      <c r="B84" s="225">
        <v>200</v>
      </c>
      <c r="C84" s="226" t="s">
        <v>294</v>
      </c>
      <c r="D84" s="227">
        <v>185000</v>
      </c>
      <c r="E84" s="217">
        <v>151370</v>
      </c>
      <c r="F84" s="228">
        <v>33630</v>
      </c>
      <c r="G84" s="188"/>
    </row>
    <row r="85" spans="1:7" s="196" customFormat="1" ht="12.75">
      <c r="A85" s="193" t="s">
        <v>1038</v>
      </c>
      <c r="B85" s="213">
        <v>200</v>
      </c>
      <c r="C85" s="191" t="s">
        <v>295</v>
      </c>
      <c r="D85" s="222">
        <v>34192.55</v>
      </c>
      <c r="E85" s="220">
        <v>34192.55</v>
      </c>
      <c r="F85" s="223">
        <v>0</v>
      </c>
      <c r="G85" s="195"/>
    </row>
    <row r="86" spans="1:7" s="196" customFormat="1" ht="12.75">
      <c r="A86" s="193" t="s">
        <v>1042</v>
      </c>
      <c r="B86" s="213">
        <v>200</v>
      </c>
      <c r="C86" s="191" t="s">
        <v>2821</v>
      </c>
      <c r="D86" s="222">
        <v>62847.75</v>
      </c>
      <c r="E86" s="220">
        <v>29217.75</v>
      </c>
      <c r="F86" s="223">
        <v>33630</v>
      </c>
      <c r="G86" s="195"/>
    </row>
    <row r="87" spans="1:7" s="196" customFormat="1" ht="12.75">
      <c r="A87" s="193" t="s">
        <v>1045</v>
      </c>
      <c r="B87" s="213">
        <v>200</v>
      </c>
      <c r="C87" s="191" t="s">
        <v>296</v>
      </c>
      <c r="D87" s="222">
        <v>87959.7</v>
      </c>
      <c r="E87" s="220">
        <v>87959.7</v>
      </c>
      <c r="F87" s="223">
        <v>0</v>
      </c>
      <c r="G87" s="195"/>
    </row>
    <row r="88" spans="1:7" s="189" customFormat="1" ht="33.75">
      <c r="A88" s="224" t="s">
        <v>1763</v>
      </c>
      <c r="B88" s="225">
        <v>200</v>
      </c>
      <c r="C88" s="226" t="s">
        <v>297</v>
      </c>
      <c r="D88" s="227">
        <v>2527300</v>
      </c>
      <c r="E88" s="217">
        <v>2525504.5</v>
      </c>
      <c r="F88" s="228">
        <v>1795.4999999998254</v>
      </c>
      <c r="G88" s="188"/>
    </row>
    <row r="89" spans="1:7" s="189" customFormat="1" ht="45">
      <c r="A89" s="224" t="s">
        <v>2719</v>
      </c>
      <c r="B89" s="225">
        <v>200</v>
      </c>
      <c r="C89" s="226" t="s">
        <v>298</v>
      </c>
      <c r="D89" s="227">
        <v>2245690.58</v>
      </c>
      <c r="E89" s="217">
        <v>2243895.08</v>
      </c>
      <c r="F89" s="228">
        <v>1795.4999999998254</v>
      </c>
      <c r="G89" s="188"/>
    </row>
    <row r="90" spans="1:7" s="189" customFormat="1" ht="22.5">
      <c r="A90" s="224" t="s">
        <v>2720</v>
      </c>
      <c r="B90" s="225">
        <v>200</v>
      </c>
      <c r="C90" s="226" t="s">
        <v>299</v>
      </c>
      <c r="D90" s="227">
        <v>2245690.58</v>
      </c>
      <c r="E90" s="217">
        <v>2243895.08</v>
      </c>
      <c r="F90" s="228">
        <v>1795.4999999998254</v>
      </c>
      <c r="G90" s="188"/>
    </row>
    <row r="91" spans="1:7" s="196" customFormat="1" ht="22.5">
      <c r="A91" s="224" t="s">
        <v>3012</v>
      </c>
      <c r="B91" s="225">
        <v>200</v>
      </c>
      <c r="C91" s="226" t="s">
        <v>300</v>
      </c>
      <c r="D91" s="227">
        <v>1963251</v>
      </c>
      <c r="E91" s="217">
        <v>1963200.5</v>
      </c>
      <c r="F91" s="228">
        <v>50.49999999982538</v>
      </c>
      <c r="G91" s="195"/>
    </row>
    <row r="92" spans="1:7" s="196" customFormat="1" ht="12.75">
      <c r="A92" s="193" t="s">
        <v>2777</v>
      </c>
      <c r="B92" s="213">
        <v>200</v>
      </c>
      <c r="C92" s="191" t="s">
        <v>1518</v>
      </c>
      <c r="D92" s="222">
        <v>1523089.44</v>
      </c>
      <c r="E92" s="220">
        <v>1523044.36</v>
      </c>
      <c r="F92" s="223">
        <v>45.079999999841675</v>
      </c>
      <c r="G92" s="195"/>
    </row>
    <row r="93" spans="1:7" s="196" customFormat="1" ht="12.75">
      <c r="A93" s="193" t="s">
        <v>1037</v>
      </c>
      <c r="B93" s="213">
        <v>200</v>
      </c>
      <c r="C93" s="191" t="s">
        <v>1519</v>
      </c>
      <c r="D93" s="222">
        <v>440161.56</v>
      </c>
      <c r="E93" s="220">
        <v>440156.14</v>
      </c>
      <c r="F93" s="223">
        <v>5.419999999983702</v>
      </c>
      <c r="G93" s="195"/>
    </row>
    <row r="94" spans="1:7" s="196" customFormat="1" ht="22.5">
      <c r="A94" s="224" t="s">
        <v>3013</v>
      </c>
      <c r="B94" s="225">
        <v>200</v>
      </c>
      <c r="C94" s="226" t="s">
        <v>1520</v>
      </c>
      <c r="D94" s="227">
        <v>282439.58</v>
      </c>
      <c r="E94" s="217">
        <v>280694.58</v>
      </c>
      <c r="F94" s="228">
        <v>1745</v>
      </c>
      <c r="G94" s="195"/>
    </row>
    <row r="95" spans="1:7" s="189" customFormat="1" ht="12.75">
      <c r="A95" s="193" t="s">
        <v>1036</v>
      </c>
      <c r="B95" s="213">
        <v>200</v>
      </c>
      <c r="C95" s="191" t="s">
        <v>1521</v>
      </c>
      <c r="D95" s="222">
        <v>201789.58</v>
      </c>
      <c r="E95" s="220">
        <v>200044.58</v>
      </c>
      <c r="F95" s="223">
        <v>1745</v>
      </c>
      <c r="G95" s="188"/>
    </row>
    <row r="96" spans="1:7" s="189" customFormat="1" ht="12.75">
      <c r="A96" s="193" t="s">
        <v>1039</v>
      </c>
      <c r="B96" s="213">
        <v>200</v>
      </c>
      <c r="C96" s="191" t="s">
        <v>1522</v>
      </c>
      <c r="D96" s="222">
        <v>60250</v>
      </c>
      <c r="E96" s="220">
        <v>60250</v>
      </c>
      <c r="F96" s="223">
        <v>0</v>
      </c>
      <c r="G96" s="188"/>
    </row>
    <row r="97" spans="1:7" s="196" customFormat="1" ht="12.75">
      <c r="A97" s="193" t="s">
        <v>1042</v>
      </c>
      <c r="B97" s="213">
        <v>200</v>
      </c>
      <c r="C97" s="191" t="s">
        <v>1523</v>
      </c>
      <c r="D97" s="222">
        <v>20400</v>
      </c>
      <c r="E97" s="220">
        <v>20400</v>
      </c>
      <c r="F97" s="223">
        <v>0</v>
      </c>
      <c r="G97" s="195"/>
    </row>
    <row r="98" spans="1:7" s="189" customFormat="1" ht="22.5">
      <c r="A98" s="224" t="s">
        <v>2721</v>
      </c>
      <c r="B98" s="225">
        <v>200</v>
      </c>
      <c r="C98" s="226" t="s">
        <v>1524</v>
      </c>
      <c r="D98" s="227">
        <v>281609.42</v>
      </c>
      <c r="E98" s="217">
        <v>281609.42</v>
      </c>
      <c r="F98" s="228">
        <v>0</v>
      </c>
      <c r="G98" s="188"/>
    </row>
    <row r="99" spans="1:7" s="189" customFormat="1" ht="22.5">
      <c r="A99" s="224" t="s">
        <v>2722</v>
      </c>
      <c r="B99" s="225">
        <v>200</v>
      </c>
      <c r="C99" s="226" t="s">
        <v>1525</v>
      </c>
      <c r="D99" s="227">
        <v>281609.42</v>
      </c>
      <c r="E99" s="217">
        <v>281609.42</v>
      </c>
      <c r="F99" s="228">
        <v>0</v>
      </c>
      <c r="G99" s="188"/>
    </row>
    <row r="100" spans="1:7" s="189" customFormat="1" ht="22.5">
      <c r="A100" s="224" t="s">
        <v>3014</v>
      </c>
      <c r="B100" s="225">
        <v>200</v>
      </c>
      <c r="C100" s="226" t="s">
        <v>1526</v>
      </c>
      <c r="D100" s="227">
        <v>281609.42</v>
      </c>
      <c r="E100" s="217">
        <v>281609.42</v>
      </c>
      <c r="F100" s="228">
        <v>0</v>
      </c>
      <c r="G100" s="188"/>
    </row>
    <row r="101" spans="1:7" s="196" customFormat="1" ht="12.75">
      <c r="A101" s="193" t="s">
        <v>1038</v>
      </c>
      <c r="B101" s="213">
        <v>200</v>
      </c>
      <c r="C101" s="191" t="s">
        <v>1527</v>
      </c>
      <c r="D101" s="222">
        <v>32949.81</v>
      </c>
      <c r="E101" s="220">
        <v>32949.81</v>
      </c>
      <c r="F101" s="223">
        <v>0</v>
      </c>
      <c r="G101" s="195"/>
    </row>
    <row r="102" spans="1:7" s="196" customFormat="1" ht="12.75">
      <c r="A102" s="193" t="s">
        <v>1042</v>
      </c>
      <c r="B102" s="213">
        <v>200</v>
      </c>
      <c r="C102" s="191" t="s">
        <v>1528</v>
      </c>
      <c r="D102" s="222">
        <v>40076.28</v>
      </c>
      <c r="E102" s="220">
        <v>40076.28</v>
      </c>
      <c r="F102" s="223">
        <v>0</v>
      </c>
      <c r="G102" s="195"/>
    </row>
    <row r="103" spans="1:7" s="196" customFormat="1" ht="12.75">
      <c r="A103" s="193" t="s">
        <v>1044</v>
      </c>
      <c r="B103" s="213">
        <v>200</v>
      </c>
      <c r="C103" s="191" t="s">
        <v>1529</v>
      </c>
      <c r="D103" s="222">
        <v>46613.33</v>
      </c>
      <c r="E103" s="220">
        <v>46613.33</v>
      </c>
      <c r="F103" s="223">
        <v>0</v>
      </c>
      <c r="G103" s="195"/>
    </row>
    <row r="104" spans="1:7" s="189" customFormat="1" ht="12.75">
      <c r="A104" s="193" t="s">
        <v>1045</v>
      </c>
      <c r="B104" s="213">
        <v>200</v>
      </c>
      <c r="C104" s="191" t="s">
        <v>1530</v>
      </c>
      <c r="D104" s="222">
        <v>161970</v>
      </c>
      <c r="E104" s="220">
        <v>161970</v>
      </c>
      <c r="F104" s="223">
        <v>0</v>
      </c>
      <c r="G104" s="188"/>
    </row>
    <row r="105" spans="1:7" s="189" customFormat="1" ht="12.75">
      <c r="A105" s="224" t="s">
        <v>2780</v>
      </c>
      <c r="B105" s="225">
        <v>200</v>
      </c>
      <c r="C105" s="226" t="s">
        <v>1531</v>
      </c>
      <c r="D105" s="227">
        <v>126829453.62000002</v>
      </c>
      <c r="E105" s="217">
        <v>125782425.99000001</v>
      </c>
      <c r="F105" s="228">
        <v>1047027.63</v>
      </c>
      <c r="G105" s="188"/>
    </row>
    <row r="106" spans="1:7" s="189" customFormat="1" ht="22.5">
      <c r="A106" s="224" t="s">
        <v>1246</v>
      </c>
      <c r="B106" s="225">
        <v>200</v>
      </c>
      <c r="C106" s="226" t="s">
        <v>1532</v>
      </c>
      <c r="D106" s="227">
        <v>12675860</v>
      </c>
      <c r="E106" s="217">
        <v>12551481.5</v>
      </c>
      <c r="F106" s="228">
        <v>124378.5</v>
      </c>
      <c r="G106" s="188"/>
    </row>
    <row r="107" spans="1:7" s="189" customFormat="1" ht="33.75">
      <c r="A107" s="224" t="s">
        <v>1247</v>
      </c>
      <c r="B107" s="225">
        <v>200</v>
      </c>
      <c r="C107" s="226" t="s">
        <v>1533</v>
      </c>
      <c r="D107" s="227">
        <v>12669860</v>
      </c>
      <c r="E107" s="217">
        <v>12545481.5</v>
      </c>
      <c r="F107" s="228">
        <v>124378.5</v>
      </c>
      <c r="G107" s="188"/>
    </row>
    <row r="108" spans="1:7" s="196" customFormat="1" ht="45">
      <c r="A108" s="224" t="s">
        <v>2719</v>
      </c>
      <c r="B108" s="225">
        <v>200</v>
      </c>
      <c r="C108" s="226" t="s">
        <v>1534</v>
      </c>
      <c r="D108" s="227">
        <v>9515557.18</v>
      </c>
      <c r="E108" s="217">
        <v>9509943.67</v>
      </c>
      <c r="F108" s="228">
        <v>5613.509999999627</v>
      </c>
      <c r="G108" s="195"/>
    </row>
    <row r="109" spans="1:7" s="196" customFormat="1" ht="12.75">
      <c r="A109" s="224" t="s">
        <v>2726</v>
      </c>
      <c r="B109" s="225">
        <v>200</v>
      </c>
      <c r="C109" s="226" t="s">
        <v>1535</v>
      </c>
      <c r="D109" s="227">
        <v>9515557.18</v>
      </c>
      <c r="E109" s="217">
        <v>9509943.67</v>
      </c>
      <c r="F109" s="228">
        <v>5613.509999999627</v>
      </c>
      <c r="G109" s="195"/>
    </row>
    <row r="110" spans="1:7" s="196" customFormat="1" ht="22.5">
      <c r="A110" s="224" t="s">
        <v>1248</v>
      </c>
      <c r="B110" s="225">
        <v>200</v>
      </c>
      <c r="C110" s="226" t="s">
        <v>1536</v>
      </c>
      <c r="D110" s="227">
        <v>9074730</v>
      </c>
      <c r="E110" s="217">
        <v>9069117.4</v>
      </c>
      <c r="F110" s="228">
        <v>5612.5999999996275</v>
      </c>
      <c r="G110" s="195"/>
    </row>
    <row r="111" spans="1:7" s="196" customFormat="1" ht="12.75">
      <c r="A111" s="193" t="s">
        <v>2777</v>
      </c>
      <c r="B111" s="213">
        <v>200</v>
      </c>
      <c r="C111" s="191" t="s">
        <v>1537</v>
      </c>
      <c r="D111" s="222">
        <v>7117743.13</v>
      </c>
      <c r="E111" s="220">
        <v>7116526.280000001</v>
      </c>
      <c r="F111" s="223">
        <v>1216.8499999996275</v>
      </c>
      <c r="G111" s="195"/>
    </row>
    <row r="112" spans="1:7" s="196" customFormat="1" ht="12.75">
      <c r="A112" s="193" t="s">
        <v>1037</v>
      </c>
      <c r="B112" s="213">
        <v>200</v>
      </c>
      <c r="C112" s="191" t="s">
        <v>1538</v>
      </c>
      <c r="D112" s="222">
        <v>1956986.87</v>
      </c>
      <c r="E112" s="220">
        <v>1952591.12</v>
      </c>
      <c r="F112" s="223">
        <v>4395.75</v>
      </c>
      <c r="G112" s="195"/>
    </row>
    <row r="113" spans="1:7" s="196" customFormat="1" ht="22.5">
      <c r="A113" s="224" t="s">
        <v>1249</v>
      </c>
      <c r="B113" s="225">
        <v>200</v>
      </c>
      <c r="C113" s="226" t="s">
        <v>1539</v>
      </c>
      <c r="D113" s="227">
        <v>440827.18</v>
      </c>
      <c r="E113" s="217">
        <v>440826.27</v>
      </c>
      <c r="F113" s="228">
        <v>0.9099999999998545</v>
      </c>
      <c r="G113" s="195"/>
    </row>
    <row r="114" spans="1:7" s="189" customFormat="1" ht="12.75">
      <c r="A114" s="193" t="s">
        <v>1036</v>
      </c>
      <c r="B114" s="213">
        <v>200</v>
      </c>
      <c r="C114" s="191" t="s">
        <v>1540</v>
      </c>
      <c r="D114" s="222">
        <v>409879.18</v>
      </c>
      <c r="E114" s="220">
        <v>409879.18</v>
      </c>
      <c r="F114" s="223">
        <v>0</v>
      </c>
      <c r="G114" s="188"/>
    </row>
    <row r="115" spans="1:7" s="189" customFormat="1" ht="12.75">
      <c r="A115" s="193" t="s">
        <v>1039</v>
      </c>
      <c r="B115" s="213">
        <v>200</v>
      </c>
      <c r="C115" s="191" t="s">
        <v>1541</v>
      </c>
      <c r="D115" s="222">
        <v>30948</v>
      </c>
      <c r="E115" s="220">
        <v>30947.09</v>
      </c>
      <c r="F115" s="223">
        <v>0.9099999999998545</v>
      </c>
      <c r="G115" s="188"/>
    </row>
    <row r="116" spans="1:7" s="196" customFormat="1" ht="22.5">
      <c r="A116" s="224" t="s">
        <v>2721</v>
      </c>
      <c r="B116" s="225">
        <v>200</v>
      </c>
      <c r="C116" s="226" t="s">
        <v>1542</v>
      </c>
      <c r="D116" s="227">
        <v>3154102.82</v>
      </c>
      <c r="E116" s="217">
        <v>3035337.83</v>
      </c>
      <c r="F116" s="228">
        <v>118764.99</v>
      </c>
      <c r="G116" s="195"/>
    </row>
    <row r="117" spans="1:7" s="189" customFormat="1" ht="22.5">
      <c r="A117" s="224" t="s">
        <v>2722</v>
      </c>
      <c r="B117" s="225">
        <v>200</v>
      </c>
      <c r="C117" s="226" t="s">
        <v>1543</v>
      </c>
      <c r="D117" s="227">
        <v>3154102.82</v>
      </c>
      <c r="E117" s="217">
        <v>3035337.83</v>
      </c>
      <c r="F117" s="228">
        <v>118764.99</v>
      </c>
      <c r="G117" s="188"/>
    </row>
    <row r="118" spans="1:7" s="189" customFormat="1" ht="22.5">
      <c r="A118" s="224" t="s">
        <v>3014</v>
      </c>
      <c r="B118" s="225">
        <v>200</v>
      </c>
      <c r="C118" s="226" t="s">
        <v>1544</v>
      </c>
      <c r="D118" s="227">
        <v>3154102.82</v>
      </c>
      <c r="E118" s="217">
        <v>3035337.83</v>
      </c>
      <c r="F118" s="228">
        <v>118764.99</v>
      </c>
      <c r="G118" s="188"/>
    </row>
    <row r="119" spans="1:7" s="196" customFormat="1" ht="12.75">
      <c r="A119" s="193" t="s">
        <v>1038</v>
      </c>
      <c r="B119" s="213">
        <v>200</v>
      </c>
      <c r="C119" s="191" t="s">
        <v>1545</v>
      </c>
      <c r="D119" s="222">
        <v>112870</v>
      </c>
      <c r="E119" s="220">
        <v>112869.32</v>
      </c>
      <c r="F119" s="223">
        <v>0.6799999999930151</v>
      </c>
      <c r="G119" s="195"/>
    </row>
    <row r="120" spans="1:7" s="196" customFormat="1" ht="12.75">
      <c r="A120" s="193" t="s">
        <v>1040</v>
      </c>
      <c r="B120" s="213">
        <v>200</v>
      </c>
      <c r="C120" s="191" t="s">
        <v>1546</v>
      </c>
      <c r="D120" s="222">
        <v>485960</v>
      </c>
      <c r="E120" s="220">
        <v>377675.46</v>
      </c>
      <c r="F120" s="223">
        <v>108284.54</v>
      </c>
      <c r="G120" s="195"/>
    </row>
    <row r="121" spans="1:7" s="196" customFormat="1" ht="12.75">
      <c r="A121" s="193" t="s">
        <v>1041</v>
      </c>
      <c r="B121" s="213">
        <v>200</v>
      </c>
      <c r="C121" s="191" t="s">
        <v>1547</v>
      </c>
      <c r="D121" s="222">
        <v>145808.6</v>
      </c>
      <c r="E121" s="220">
        <v>145808.6</v>
      </c>
      <c r="F121" s="223">
        <v>0</v>
      </c>
      <c r="G121" s="195"/>
    </row>
    <row r="122" spans="1:7" s="189" customFormat="1" ht="12.75">
      <c r="A122" s="193" t="s">
        <v>1042</v>
      </c>
      <c r="B122" s="213">
        <v>200</v>
      </c>
      <c r="C122" s="191" t="s">
        <v>1548</v>
      </c>
      <c r="D122" s="222">
        <v>1922707.38</v>
      </c>
      <c r="E122" s="220">
        <v>1912228.45</v>
      </c>
      <c r="F122" s="223">
        <v>10478.929999999935</v>
      </c>
      <c r="G122" s="188"/>
    </row>
    <row r="123" spans="1:7" s="189" customFormat="1" ht="12.75">
      <c r="A123" s="193" t="s">
        <v>1044</v>
      </c>
      <c r="B123" s="213">
        <v>200</v>
      </c>
      <c r="C123" s="191" t="s">
        <v>1549</v>
      </c>
      <c r="D123" s="222">
        <v>261061</v>
      </c>
      <c r="E123" s="220">
        <v>261061</v>
      </c>
      <c r="F123" s="223">
        <v>0</v>
      </c>
      <c r="G123" s="188"/>
    </row>
    <row r="124" spans="1:7" s="189" customFormat="1" ht="12.75">
      <c r="A124" s="193" t="s">
        <v>1045</v>
      </c>
      <c r="B124" s="213">
        <v>200</v>
      </c>
      <c r="C124" s="191" t="s">
        <v>1550</v>
      </c>
      <c r="D124" s="222">
        <v>225695.84</v>
      </c>
      <c r="E124" s="220">
        <v>225695</v>
      </c>
      <c r="F124" s="223">
        <v>0.8399999999965075</v>
      </c>
      <c r="G124" s="188"/>
    </row>
    <row r="125" spans="1:7" s="189" customFormat="1" ht="12.75">
      <c r="A125" s="224" t="s">
        <v>2723</v>
      </c>
      <c r="B125" s="225">
        <v>200</v>
      </c>
      <c r="C125" s="226" t="s">
        <v>1551</v>
      </c>
      <c r="D125" s="227">
        <v>200</v>
      </c>
      <c r="E125" s="217">
        <v>200</v>
      </c>
      <c r="F125" s="228">
        <v>0</v>
      </c>
      <c r="G125" s="188"/>
    </row>
    <row r="126" spans="1:7" s="189" customFormat="1" ht="12.75">
      <c r="A126" s="224" t="s">
        <v>2725</v>
      </c>
      <c r="B126" s="225">
        <v>200</v>
      </c>
      <c r="C126" s="226" t="s">
        <v>1552</v>
      </c>
      <c r="D126" s="227">
        <v>200</v>
      </c>
      <c r="E126" s="217">
        <v>200</v>
      </c>
      <c r="F126" s="228">
        <v>0</v>
      </c>
      <c r="G126" s="188"/>
    </row>
    <row r="127" spans="1:7" s="189" customFormat="1" ht="12.75">
      <c r="A127" s="224" t="s">
        <v>3015</v>
      </c>
      <c r="B127" s="225">
        <v>200</v>
      </c>
      <c r="C127" s="226" t="s">
        <v>1553</v>
      </c>
      <c r="D127" s="227">
        <v>200</v>
      </c>
      <c r="E127" s="217">
        <v>200</v>
      </c>
      <c r="F127" s="228">
        <v>0</v>
      </c>
      <c r="G127" s="188"/>
    </row>
    <row r="128" spans="1:7" s="196" customFormat="1" ht="12.75">
      <c r="A128" s="193" t="s">
        <v>1043</v>
      </c>
      <c r="B128" s="213">
        <v>200</v>
      </c>
      <c r="C128" s="191" t="s">
        <v>1554</v>
      </c>
      <c r="D128" s="222">
        <v>200</v>
      </c>
      <c r="E128" s="220">
        <v>200</v>
      </c>
      <c r="F128" s="223">
        <v>0</v>
      </c>
      <c r="G128" s="195"/>
    </row>
    <row r="129" spans="1:7" s="196" customFormat="1" ht="56.25">
      <c r="A129" s="224" t="s">
        <v>0</v>
      </c>
      <c r="B129" s="225">
        <v>200</v>
      </c>
      <c r="C129" s="226" t="s">
        <v>1555</v>
      </c>
      <c r="D129" s="227">
        <v>6000</v>
      </c>
      <c r="E129" s="217">
        <v>6000</v>
      </c>
      <c r="F129" s="228">
        <v>0</v>
      </c>
      <c r="G129" s="195"/>
    </row>
    <row r="130" spans="1:7" s="196" customFormat="1" ht="22.5">
      <c r="A130" s="224" t="s">
        <v>2721</v>
      </c>
      <c r="B130" s="225">
        <v>200</v>
      </c>
      <c r="C130" s="226" t="s">
        <v>1556</v>
      </c>
      <c r="D130" s="227">
        <v>6000</v>
      </c>
      <c r="E130" s="217">
        <v>6000</v>
      </c>
      <c r="F130" s="228">
        <v>0</v>
      </c>
      <c r="G130" s="195"/>
    </row>
    <row r="131" spans="1:7" s="189" customFormat="1" ht="22.5">
      <c r="A131" s="224" t="s">
        <v>2722</v>
      </c>
      <c r="B131" s="225">
        <v>200</v>
      </c>
      <c r="C131" s="226" t="s">
        <v>1557</v>
      </c>
      <c r="D131" s="227">
        <v>6000</v>
      </c>
      <c r="E131" s="217">
        <v>6000</v>
      </c>
      <c r="F131" s="228">
        <v>0</v>
      </c>
      <c r="G131" s="188"/>
    </row>
    <row r="132" spans="1:7" s="196" customFormat="1" ht="22.5">
      <c r="A132" s="224" t="s">
        <v>3014</v>
      </c>
      <c r="B132" s="225">
        <v>200</v>
      </c>
      <c r="C132" s="226" t="s">
        <v>1558</v>
      </c>
      <c r="D132" s="227">
        <v>6000</v>
      </c>
      <c r="E132" s="217">
        <v>6000</v>
      </c>
      <c r="F132" s="228">
        <v>0</v>
      </c>
      <c r="G132" s="195"/>
    </row>
    <row r="133" spans="1:7" s="196" customFormat="1" ht="12.75">
      <c r="A133" s="193" t="s">
        <v>1042</v>
      </c>
      <c r="B133" s="213">
        <v>200</v>
      </c>
      <c r="C133" s="191" t="s">
        <v>1559</v>
      </c>
      <c r="D133" s="222">
        <v>6000</v>
      </c>
      <c r="E133" s="220">
        <v>6000</v>
      </c>
      <c r="F133" s="223">
        <v>0</v>
      </c>
      <c r="G133" s="195"/>
    </row>
    <row r="134" spans="1:7" s="196" customFormat="1" ht="45">
      <c r="A134" s="224" t="s">
        <v>1560</v>
      </c>
      <c r="B134" s="225">
        <v>200</v>
      </c>
      <c r="C134" s="226" t="s">
        <v>1561</v>
      </c>
      <c r="D134" s="227">
        <v>113915493.62000002</v>
      </c>
      <c r="E134" s="217">
        <v>112992901.35000001</v>
      </c>
      <c r="F134" s="228">
        <v>922592.27</v>
      </c>
      <c r="G134" s="195"/>
    </row>
    <row r="135" spans="1:7" s="196" customFormat="1" ht="56.25">
      <c r="A135" s="224" t="s">
        <v>2713</v>
      </c>
      <c r="B135" s="225">
        <v>200</v>
      </c>
      <c r="C135" s="226" t="s">
        <v>1562</v>
      </c>
      <c r="D135" s="227">
        <v>113915493.62000002</v>
      </c>
      <c r="E135" s="217">
        <v>112992901.35000001</v>
      </c>
      <c r="F135" s="228">
        <v>922592.27</v>
      </c>
      <c r="G135" s="195"/>
    </row>
    <row r="136" spans="1:7" s="189" customFormat="1" ht="33.75">
      <c r="A136" s="224" t="s">
        <v>2390</v>
      </c>
      <c r="B136" s="225">
        <v>200</v>
      </c>
      <c r="C136" s="226" t="s">
        <v>1563</v>
      </c>
      <c r="D136" s="227">
        <v>113915493.62000002</v>
      </c>
      <c r="E136" s="217">
        <v>112992901.35000001</v>
      </c>
      <c r="F136" s="228">
        <v>922592.27</v>
      </c>
      <c r="G136" s="188"/>
    </row>
    <row r="137" spans="1:7" s="196" customFormat="1" ht="45">
      <c r="A137" s="224" t="s">
        <v>2719</v>
      </c>
      <c r="B137" s="225">
        <v>200</v>
      </c>
      <c r="C137" s="226" t="s">
        <v>1564</v>
      </c>
      <c r="D137" s="227">
        <v>84857058.62</v>
      </c>
      <c r="E137" s="217">
        <v>84737556.69</v>
      </c>
      <c r="F137" s="228">
        <v>119501.93</v>
      </c>
      <c r="G137" s="195"/>
    </row>
    <row r="138" spans="1:7" s="196" customFormat="1" ht="12.75">
      <c r="A138" s="224" t="s">
        <v>2726</v>
      </c>
      <c r="B138" s="225">
        <v>200</v>
      </c>
      <c r="C138" s="226" t="s">
        <v>1565</v>
      </c>
      <c r="D138" s="227">
        <v>84857058.62</v>
      </c>
      <c r="E138" s="217">
        <v>84737556.69</v>
      </c>
      <c r="F138" s="228">
        <v>119501.93</v>
      </c>
      <c r="G138" s="195"/>
    </row>
    <row r="139" spans="1:7" s="196" customFormat="1" ht="22.5">
      <c r="A139" s="224" t="s">
        <v>1248</v>
      </c>
      <c r="B139" s="225">
        <v>200</v>
      </c>
      <c r="C139" s="226" t="s">
        <v>1566</v>
      </c>
      <c r="D139" s="227">
        <v>81570748.62</v>
      </c>
      <c r="E139" s="217">
        <v>81570748.61999999</v>
      </c>
      <c r="F139" s="228">
        <v>0</v>
      </c>
      <c r="G139" s="195"/>
    </row>
    <row r="140" spans="1:7" s="196" customFormat="1" ht="12.75">
      <c r="A140" s="193" t="s">
        <v>2777</v>
      </c>
      <c r="B140" s="213">
        <v>200</v>
      </c>
      <c r="C140" s="191" t="s">
        <v>1567</v>
      </c>
      <c r="D140" s="222">
        <v>63623488</v>
      </c>
      <c r="E140" s="220">
        <v>63623487.999999985</v>
      </c>
      <c r="F140" s="223">
        <v>0</v>
      </c>
      <c r="G140" s="195"/>
    </row>
    <row r="141" spans="1:7" s="196" customFormat="1" ht="12.75">
      <c r="A141" s="193" t="s">
        <v>1037</v>
      </c>
      <c r="B141" s="213">
        <v>200</v>
      </c>
      <c r="C141" s="191" t="s">
        <v>1568</v>
      </c>
      <c r="D141" s="222">
        <v>17947260.62</v>
      </c>
      <c r="E141" s="220">
        <v>17947260.62</v>
      </c>
      <c r="F141" s="223">
        <v>0</v>
      </c>
      <c r="G141" s="195"/>
    </row>
    <row r="142" spans="1:7" s="196" customFormat="1" ht="22.5">
      <c r="A142" s="224" t="s">
        <v>1249</v>
      </c>
      <c r="B142" s="225">
        <v>200</v>
      </c>
      <c r="C142" s="226" t="s">
        <v>1569</v>
      </c>
      <c r="D142" s="227">
        <v>3286310</v>
      </c>
      <c r="E142" s="217">
        <v>3166808.07</v>
      </c>
      <c r="F142" s="228">
        <v>119501.93</v>
      </c>
      <c r="G142" s="195"/>
    </row>
    <row r="143" spans="1:7" s="189" customFormat="1" ht="12.75">
      <c r="A143" s="193" t="s">
        <v>1036</v>
      </c>
      <c r="B143" s="213">
        <v>200</v>
      </c>
      <c r="C143" s="191" t="s">
        <v>1570</v>
      </c>
      <c r="D143" s="222">
        <v>3032060</v>
      </c>
      <c r="E143" s="220">
        <v>3019923.07</v>
      </c>
      <c r="F143" s="223">
        <v>12136.930000000168</v>
      </c>
      <c r="G143" s="188"/>
    </row>
    <row r="144" spans="1:7" s="189" customFormat="1" ht="12.75">
      <c r="A144" s="193" t="s">
        <v>1039</v>
      </c>
      <c r="B144" s="213">
        <v>200</v>
      </c>
      <c r="C144" s="191" t="s">
        <v>1571</v>
      </c>
      <c r="D144" s="222">
        <v>194250</v>
      </c>
      <c r="E144" s="220">
        <v>130605</v>
      </c>
      <c r="F144" s="223">
        <v>63645</v>
      </c>
      <c r="G144" s="188"/>
    </row>
    <row r="145" spans="1:7" s="196" customFormat="1" ht="12.75">
      <c r="A145" s="193" t="s">
        <v>1042</v>
      </c>
      <c r="B145" s="213">
        <v>200</v>
      </c>
      <c r="C145" s="191" t="s">
        <v>1572</v>
      </c>
      <c r="D145" s="222">
        <v>60000</v>
      </c>
      <c r="E145" s="220">
        <v>16280</v>
      </c>
      <c r="F145" s="223">
        <v>43720</v>
      </c>
      <c r="G145" s="195"/>
    </row>
    <row r="146" spans="1:7" s="189" customFormat="1" ht="22.5">
      <c r="A146" s="224" t="s">
        <v>2721</v>
      </c>
      <c r="B146" s="225">
        <v>200</v>
      </c>
      <c r="C146" s="226" t="s">
        <v>1573</v>
      </c>
      <c r="D146" s="227">
        <v>28741085.020000003</v>
      </c>
      <c r="E146" s="217">
        <v>27937994.68</v>
      </c>
      <c r="F146" s="228">
        <v>803090.34</v>
      </c>
      <c r="G146" s="188"/>
    </row>
    <row r="147" spans="1:7" s="189" customFormat="1" ht="22.5">
      <c r="A147" s="224" t="s">
        <v>2722</v>
      </c>
      <c r="B147" s="225">
        <v>200</v>
      </c>
      <c r="C147" s="226" t="s">
        <v>1574</v>
      </c>
      <c r="D147" s="227">
        <v>28741085.020000003</v>
      </c>
      <c r="E147" s="217">
        <v>27937994.68</v>
      </c>
      <c r="F147" s="228">
        <v>803090.34</v>
      </c>
      <c r="G147" s="188"/>
    </row>
    <row r="148" spans="1:7" s="189" customFormat="1" ht="22.5">
      <c r="A148" s="224" t="s">
        <v>3014</v>
      </c>
      <c r="B148" s="225">
        <v>200</v>
      </c>
      <c r="C148" s="226" t="s">
        <v>1575</v>
      </c>
      <c r="D148" s="227">
        <v>28741085.020000003</v>
      </c>
      <c r="E148" s="217">
        <v>27937994.68</v>
      </c>
      <c r="F148" s="228">
        <v>803090.34</v>
      </c>
      <c r="G148" s="188"/>
    </row>
    <row r="149" spans="1:7" s="196" customFormat="1" ht="12.75">
      <c r="A149" s="193" t="s">
        <v>1038</v>
      </c>
      <c r="B149" s="213">
        <v>200</v>
      </c>
      <c r="C149" s="191" t="s">
        <v>1576</v>
      </c>
      <c r="D149" s="222">
        <v>312000</v>
      </c>
      <c r="E149" s="220">
        <v>312000</v>
      </c>
      <c r="F149" s="223">
        <v>0</v>
      </c>
      <c r="G149" s="195"/>
    </row>
    <row r="150" spans="1:7" s="196" customFormat="1" ht="12.75">
      <c r="A150" s="193" t="s">
        <v>1040</v>
      </c>
      <c r="B150" s="213">
        <v>200</v>
      </c>
      <c r="C150" s="191" t="s">
        <v>1577</v>
      </c>
      <c r="D150" s="222">
        <v>5243798</v>
      </c>
      <c r="E150" s="220">
        <v>4450707.66</v>
      </c>
      <c r="F150" s="223">
        <v>793090.34</v>
      </c>
      <c r="G150" s="195"/>
    </row>
    <row r="151" spans="1:7" s="196" customFormat="1" ht="12.75">
      <c r="A151" s="193" t="s">
        <v>1041</v>
      </c>
      <c r="B151" s="213">
        <v>200</v>
      </c>
      <c r="C151" s="191" t="s">
        <v>1578</v>
      </c>
      <c r="D151" s="222">
        <v>664961.76</v>
      </c>
      <c r="E151" s="220">
        <v>664961.76</v>
      </c>
      <c r="F151" s="223">
        <v>0</v>
      </c>
      <c r="G151" s="195"/>
    </row>
    <row r="152" spans="1:7" s="189" customFormat="1" ht="12.75">
      <c r="A152" s="193" t="s">
        <v>1042</v>
      </c>
      <c r="B152" s="213">
        <v>200</v>
      </c>
      <c r="C152" s="191" t="s">
        <v>1579</v>
      </c>
      <c r="D152" s="222">
        <v>1339228.41</v>
      </c>
      <c r="E152" s="220">
        <v>1329228.41</v>
      </c>
      <c r="F152" s="223">
        <v>10000</v>
      </c>
      <c r="G152" s="188"/>
    </row>
    <row r="153" spans="1:7" s="189" customFormat="1" ht="12.75">
      <c r="A153" s="193" t="s">
        <v>1044</v>
      </c>
      <c r="B153" s="213">
        <v>200</v>
      </c>
      <c r="C153" s="191" t="s">
        <v>1580</v>
      </c>
      <c r="D153" s="222">
        <v>3503322.12</v>
      </c>
      <c r="E153" s="220">
        <v>3503322.12</v>
      </c>
      <c r="F153" s="223">
        <v>0</v>
      </c>
      <c r="G153" s="188"/>
    </row>
    <row r="154" spans="1:7" s="189" customFormat="1" ht="12.75">
      <c r="A154" s="193" t="s">
        <v>1045</v>
      </c>
      <c r="B154" s="213">
        <v>200</v>
      </c>
      <c r="C154" s="191" t="s">
        <v>1581</v>
      </c>
      <c r="D154" s="222">
        <v>17677774.73</v>
      </c>
      <c r="E154" s="220">
        <v>17677774.729999997</v>
      </c>
      <c r="F154" s="223">
        <v>0</v>
      </c>
      <c r="G154" s="188"/>
    </row>
    <row r="155" spans="1:7" s="189" customFormat="1" ht="12.75">
      <c r="A155" s="224" t="s">
        <v>2723</v>
      </c>
      <c r="B155" s="225">
        <v>200</v>
      </c>
      <c r="C155" s="226" t="s">
        <v>1582</v>
      </c>
      <c r="D155" s="227">
        <v>317349.98</v>
      </c>
      <c r="E155" s="217">
        <v>317349.98</v>
      </c>
      <c r="F155" s="228">
        <v>0</v>
      </c>
      <c r="G155" s="188"/>
    </row>
    <row r="156" spans="1:7" s="189" customFormat="1" ht="12.75">
      <c r="A156" s="224" t="s">
        <v>2725</v>
      </c>
      <c r="B156" s="225">
        <v>200</v>
      </c>
      <c r="C156" s="226" t="s">
        <v>1583</v>
      </c>
      <c r="D156" s="227">
        <v>317349.98</v>
      </c>
      <c r="E156" s="217">
        <v>317349.98</v>
      </c>
      <c r="F156" s="228">
        <v>0</v>
      </c>
      <c r="G156" s="188"/>
    </row>
    <row r="157" spans="1:7" s="189" customFormat="1" ht="12.75">
      <c r="A157" s="224" t="s">
        <v>1</v>
      </c>
      <c r="B157" s="225">
        <v>200</v>
      </c>
      <c r="C157" s="226" t="s">
        <v>1584</v>
      </c>
      <c r="D157" s="227">
        <v>187184</v>
      </c>
      <c r="E157" s="217">
        <v>187184</v>
      </c>
      <c r="F157" s="228">
        <v>0</v>
      </c>
      <c r="G157" s="188"/>
    </row>
    <row r="158" spans="1:7" s="189" customFormat="1" ht="12.75">
      <c r="A158" s="193" t="s">
        <v>1043</v>
      </c>
      <c r="B158" s="213">
        <v>200</v>
      </c>
      <c r="C158" s="191" t="s">
        <v>1585</v>
      </c>
      <c r="D158" s="222">
        <v>187184</v>
      </c>
      <c r="E158" s="220">
        <v>187184</v>
      </c>
      <c r="F158" s="223">
        <v>0</v>
      </c>
      <c r="G158" s="188"/>
    </row>
    <row r="159" spans="1:7" s="196" customFormat="1" ht="12.75">
      <c r="A159" s="224" t="s">
        <v>3015</v>
      </c>
      <c r="B159" s="225">
        <v>200</v>
      </c>
      <c r="C159" s="226" t="s">
        <v>1586</v>
      </c>
      <c r="D159" s="227">
        <v>130165.98</v>
      </c>
      <c r="E159" s="217">
        <v>130165.98</v>
      </c>
      <c r="F159" s="228">
        <v>0</v>
      </c>
      <c r="G159" s="195"/>
    </row>
    <row r="160" spans="1:7" s="196" customFormat="1" ht="12.75">
      <c r="A160" s="193" t="s">
        <v>1043</v>
      </c>
      <c r="B160" s="213">
        <v>200</v>
      </c>
      <c r="C160" s="191" t="s">
        <v>1587</v>
      </c>
      <c r="D160" s="222">
        <v>130165.98</v>
      </c>
      <c r="E160" s="220">
        <v>130165.98</v>
      </c>
      <c r="F160" s="223">
        <v>0</v>
      </c>
      <c r="G160" s="195"/>
    </row>
    <row r="161" spans="1:7" s="196" customFormat="1" ht="12.75">
      <c r="A161" s="224" t="s">
        <v>3011</v>
      </c>
      <c r="B161" s="225">
        <v>200</v>
      </c>
      <c r="C161" s="226" t="s">
        <v>1588</v>
      </c>
      <c r="D161" s="227">
        <v>238100</v>
      </c>
      <c r="E161" s="217">
        <v>238043.14</v>
      </c>
      <c r="F161" s="228">
        <v>56.86000000000058</v>
      </c>
      <c r="G161" s="195"/>
    </row>
    <row r="162" spans="1:7" s="189" customFormat="1" ht="22.5">
      <c r="A162" s="224" t="s">
        <v>2</v>
      </c>
      <c r="B162" s="225">
        <v>200</v>
      </c>
      <c r="C162" s="226" t="s">
        <v>1589</v>
      </c>
      <c r="D162" s="227">
        <v>60000</v>
      </c>
      <c r="E162" s="217">
        <v>59943.14</v>
      </c>
      <c r="F162" s="228">
        <v>56.86000000000058</v>
      </c>
      <c r="G162" s="188"/>
    </row>
    <row r="163" spans="1:7" s="196" customFormat="1" ht="22.5">
      <c r="A163" s="224" t="s">
        <v>2721</v>
      </c>
      <c r="B163" s="225">
        <v>200</v>
      </c>
      <c r="C163" s="226" t="s">
        <v>1590</v>
      </c>
      <c r="D163" s="227">
        <v>60000</v>
      </c>
      <c r="E163" s="217">
        <v>59943.14</v>
      </c>
      <c r="F163" s="228">
        <v>56.86000000000058</v>
      </c>
      <c r="G163" s="195"/>
    </row>
    <row r="164" spans="1:7" s="189" customFormat="1" ht="22.5">
      <c r="A164" s="224" t="s">
        <v>2722</v>
      </c>
      <c r="B164" s="225">
        <v>200</v>
      </c>
      <c r="C164" s="226" t="s">
        <v>1591</v>
      </c>
      <c r="D164" s="227">
        <v>60000</v>
      </c>
      <c r="E164" s="217">
        <v>59943.14</v>
      </c>
      <c r="F164" s="228">
        <v>56.86000000000058</v>
      </c>
      <c r="G164" s="188"/>
    </row>
    <row r="165" spans="1:7" s="196" customFormat="1" ht="22.5">
      <c r="A165" s="224" t="s">
        <v>3014</v>
      </c>
      <c r="B165" s="225">
        <v>200</v>
      </c>
      <c r="C165" s="226" t="s">
        <v>1592</v>
      </c>
      <c r="D165" s="227">
        <v>60000</v>
      </c>
      <c r="E165" s="217">
        <v>59943.14</v>
      </c>
      <c r="F165" s="228">
        <v>56.86000000000058</v>
      </c>
      <c r="G165" s="195"/>
    </row>
    <row r="166" spans="1:7" s="196" customFormat="1" ht="12.75">
      <c r="A166" s="193" t="s">
        <v>1042</v>
      </c>
      <c r="B166" s="213">
        <v>200</v>
      </c>
      <c r="C166" s="191" t="s">
        <v>506</v>
      </c>
      <c r="D166" s="222">
        <v>60000</v>
      </c>
      <c r="E166" s="220">
        <v>59943.14</v>
      </c>
      <c r="F166" s="223">
        <v>56.86000000000058</v>
      </c>
      <c r="G166" s="195"/>
    </row>
    <row r="167" spans="1:7" s="196" customFormat="1" ht="22.5">
      <c r="A167" s="224" t="s">
        <v>3</v>
      </c>
      <c r="B167" s="225">
        <v>200</v>
      </c>
      <c r="C167" s="226" t="s">
        <v>507</v>
      </c>
      <c r="D167" s="227">
        <v>178100</v>
      </c>
      <c r="E167" s="217">
        <v>178100</v>
      </c>
      <c r="F167" s="228">
        <v>0</v>
      </c>
      <c r="G167" s="195"/>
    </row>
    <row r="168" spans="1:7" s="196" customFormat="1" ht="12.75">
      <c r="A168" s="224" t="s">
        <v>2727</v>
      </c>
      <c r="B168" s="225">
        <v>200</v>
      </c>
      <c r="C168" s="226" t="s">
        <v>508</v>
      </c>
      <c r="D168" s="227">
        <v>178100</v>
      </c>
      <c r="E168" s="217">
        <v>178100</v>
      </c>
      <c r="F168" s="228">
        <v>0</v>
      </c>
      <c r="G168" s="195"/>
    </row>
    <row r="169" spans="1:7" s="196" customFormat="1" ht="12.75">
      <c r="A169" s="224" t="s">
        <v>2451</v>
      </c>
      <c r="B169" s="225">
        <v>200</v>
      </c>
      <c r="C169" s="226" t="s">
        <v>509</v>
      </c>
      <c r="D169" s="227">
        <v>178100</v>
      </c>
      <c r="E169" s="217">
        <v>178100</v>
      </c>
      <c r="F169" s="228">
        <v>0</v>
      </c>
      <c r="G169" s="195"/>
    </row>
    <row r="170" spans="1:7" s="189" customFormat="1" ht="12.75">
      <c r="A170" s="193" t="s">
        <v>2202</v>
      </c>
      <c r="B170" s="213">
        <v>200</v>
      </c>
      <c r="C170" s="191" t="s">
        <v>510</v>
      </c>
      <c r="D170" s="222">
        <v>178100</v>
      </c>
      <c r="E170" s="220">
        <v>178100</v>
      </c>
      <c r="F170" s="223">
        <v>0</v>
      </c>
      <c r="G170" s="188"/>
    </row>
    <row r="171" spans="1:7" s="196" customFormat="1" ht="12.75">
      <c r="A171" s="224" t="s">
        <v>511</v>
      </c>
      <c r="B171" s="225">
        <v>200</v>
      </c>
      <c r="C171" s="226" t="s">
        <v>512</v>
      </c>
      <c r="D171" s="227">
        <v>8613300</v>
      </c>
      <c r="E171" s="217">
        <v>8217644.130000001</v>
      </c>
      <c r="F171" s="228">
        <v>395655.87</v>
      </c>
      <c r="G171" s="195"/>
    </row>
    <row r="172" spans="1:7" s="196" customFormat="1" ht="12.75">
      <c r="A172" s="224" t="s">
        <v>2907</v>
      </c>
      <c r="B172" s="225">
        <v>200</v>
      </c>
      <c r="C172" s="226" t="s">
        <v>513</v>
      </c>
      <c r="D172" s="227">
        <v>8613300</v>
      </c>
      <c r="E172" s="217">
        <v>8217644.130000001</v>
      </c>
      <c r="F172" s="228">
        <v>395655.87</v>
      </c>
      <c r="G172" s="195"/>
    </row>
    <row r="173" spans="1:7" s="196" customFormat="1" ht="12.75">
      <c r="A173" s="224" t="s">
        <v>3011</v>
      </c>
      <c r="B173" s="225">
        <v>200</v>
      </c>
      <c r="C173" s="226" t="s">
        <v>514</v>
      </c>
      <c r="D173" s="227">
        <v>8613300</v>
      </c>
      <c r="E173" s="217">
        <v>8217644.130000001</v>
      </c>
      <c r="F173" s="228">
        <v>395655.87</v>
      </c>
      <c r="G173" s="195"/>
    </row>
    <row r="174" spans="1:7" s="189" customFormat="1" ht="22.5">
      <c r="A174" s="224" t="s">
        <v>4</v>
      </c>
      <c r="B174" s="225">
        <v>200</v>
      </c>
      <c r="C174" s="226" t="s">
        <v>515</v>
      </c>
      <c r="D174" s="227">
        <v>8613300</v>
      </c>
      <c r="E174" s="217">
        <v>8217644.130000001</v>
      </c>
      <c r="F174" s="228">
        <v>395655.87</v>
      </c>
      <c r="G174" s="188"/>
    </row>
    <row r="175" spans="1:7" s="196" customFormat="1" ht="12.75">
      <c r="A175" s="224" t="s">
        <v>2727</v>
      </c>
      <c r="B175" s="225">
        <v>200</v>
      </c>
      <c r="C175" s="226" t="s">
        <v>516</v>
      </c>
      <c r="D175" s="227">
        <v>8613300</v>
      </c>
      <c r="E175" s="217">
        <v>8217644.130000001</v>
      </c>
      <c r="F175" s="228">
        <v>395655.87</v>
      </c>
      <c r="G175" s="195"/>
    </row>
    <row r="176" spans="1:7" s="196" customFormat="1" ht="12.75">
      <c r="A176" s="224" t="s">
        <v>2451</v>
      </c>
      <c r="B176" s="225">
        <v>200</v>
      </c>
      <c r="C176" s="226" t="s">
        <v>517</v>
      </c>
      <c r="D176" s="227">
        <v>8613300</v>
      </c>
      <c r="E176" s="217">
        <v>8217644.130000001</v>
      </c>
      <c r="F176" s="228">
        <v>395655.87</v>
      </c>
      <c r="G176" s="195"/>
    </row>
    <row r="177" spans="1:7" s="196" customFormat="1" ht="12.75">
      <c r="A177" s="193" t="s">
        <v>2202</v>
      </c>
      <c r="B177" s="213">
        <v>200</v>
      </c>
      <c r="C177" s="191" t="s">
        <v>518</v>
      </c>
      <c r="D177" s="222">
        <v>8613300</v>
      </c>
      <c r="E177" s="220">
        <v>8217644.130000001</v>
      </c>
      <c r="F177" s="223">
        <v>395655.87</v>
      </c>
      <c r="G177" s="195"/>
    </row>
    <row r="178" spans="1:7" s="196" customFormat="1" ht="12.75">
      <c r="A178" s="224" t="s">
        <v>519</v>
      </c>
      <c r="B178" s="225">
        <v>200</v>
      </c>
      <c r="C178" s="226" t="s">
        <v>520</v>
      </c>
      <c r="D178" s="227">
        <v>167638863.05</v>
      </c>
      <c r="E178" s="217">
        <v>162683731.88</v>
      </c>
      <c r="F178" s="228">
        <v>4955131.17</v>
      </c>
      <c r="G178" s="195"/>
    </row>
    <row r="179" spans="1:7" s="196" customFormat="1" ht="12.75">
      <c r="A179" s="224" t="s">
        <v>2908</v>
      </c>
      <c r="B179" s="225">
        <v>200</v>
      </c>
      <c r="C179" s="226" t="s">
        <v>521</v>
      </c>
      <c r="D179" s="227">
        <v>1983800</v>
      </c>
      <c r="E179" s="217">
        <v>1505800</v>
      </c>
      <c r="F179" s="228">
        <v>478000</v>
      </c>
      <c r="G179" s="195"/>
    </row>
    <row r="180" spans="1:7" s="196" customFormat="1" ht="33.75">
      <c r="A180" s="224" t="s">
        <v>2706</v>
      </c>
      <c r="B180" s="225">
        <v>200</v>
      </c>
      <c r="C180" s="226" t="s">
        <v>522</v>
      </c>
      <c r="D180" s="227">
        <v>478000</v>
      </c>
      <c r="E180" s="217">
        <v>0</v>
      </c>
      <c r="F180" s="228">
        <v>478000</v>
      </c>
      <c r="G180" s="195"/>
    </row>
    <row r="181" spans="1:7" s="189" customFormat="1" ht="45">
      <c r="A181" s="224" t="s">
        <v>2707</v>
      </c>
      <c r="B181" s="225">
        <v>200</v>
      </c>
      <c r="C181" s="226" t="s">
        <v>523</v>
      </c>
      <c r="D181" s="227">
        <v>215000</v>
      </c>
      <c r="E181" s="217">
        <v>0</v>
      </c>
      <c r="F181" s="228">
        <v>215000</v>
      </c>
      <c r="G181" s="188"/>
    </row>
    <row r="182" spans="1:7" s="196" customFormat="1" ht="12.75">
      <c r="A182" s="224" t="s">
        <v>2723</v>
      </c>
      <c r="B182" s="225">
        <v>200</v>
      </c>
      <c r="C182" s="226" t="s">
        <v>524</v>
      </c>
      <c r="D182" s="227">
        <v>215000</v>
      </c>
      <c r="E182" s="217">
        <v>0</v>
      </c>
      <c r="F182" s="228">
        <v>215000</v>
      </c>
      <c r="G182" s="195"/>
    </row>
    <row r="183" spans="1:7" s="196" customFormat="1" ht="22.5">
      <c r="A183" s="224" t="s">
        <v>2166</v>
      </c>
      <c r="B183" s="225">
        <v>200</v>
      </c>
      <c r="C183" s="226" t="s">
        <v>525</v>
      </c>
      <c r="D183" s="227">
        <v>215000</v>
      </c>
      <c r="E183" s="217">
        <v>0</v>
      </c>
      <c r="F183" s="228">
        <v>215000</v>
      </c>
      <c r="G183" s="195"/>
    </row>
    <row r="184" spans="1:7" s="196" customFormat="1" ht="22.5">
      <c r="A184" s="193" t="s">
        <v>2167</v>
      </c>
      <c r="B184" s="213">
        <v>200</v>
      </c>
      <c r="C184" s="191" t="s">
        <v>526</v>
      </c>
      <c r="D184" s="222">
        <v>215000</v>
      </c>
      <c r="E184" s="220">
        <v>0</v>
      </c>
      <c r="F184" s="223">
        <v>215000</v>
      </c>
      <c r="G184" s="195"/>
    </row>
    <row r="185" spans="1:7" s="196" customFormat="1" ht="33.75">
      <c r="A185" s="224" t="s">
        <v>2708</v>
      </c>
      <c r="B185" s="225">
        <v>200</v>
      </c>
      <c r="C185" s="226" t="s">
        <v>527</v>
      </c>
      <c r="D185" s="227">
        <v>263000</v>
      </c>
      <c r="E185" s="217">
        <v>0</v>
      </c>
      <c r="F185" s="228">
        <v>263000</v>
      </c>
      <c r="G185" s="195"/>
    </row>
    <row r="186" spans="1:7" s="196" customFormat="1" ht="12.75">
      <c r="A186" s="224" t="s">
        <v>2723</v>
      </c>
      <c r="B186" s="225">
        <v>200</v>
      </c>
      <c r="C186" s="226" t="s">
        <v>528</v>
      </c>
      <c r="D186" s="227">
        <v>263000</v>
      </c>
      <c r="E186" s="217">
        <v>0</v>
      </c>
      <c r="F186" s="228">
        <v>263000</v>
      </c>
      <c r="G186" s="195"/>
    </row>
    <row r="187" spans="1:7" s="196" customFormat="1" ht="22.5">
      <c r="A187" s="224" t="s">
        <v>2166</v>
      </c>
      <c r="B187" s="225">
        <v>200</v>
      </c>
      <c r="C187" s="226" t="s">
        <v>529</v>
      </c>
      <c r="D187" s="227">
        <v>263000</v>
      </c>
      <c r="E187" s="217">
        <v>0</v>
      </c>
      <c r="F187" s="228">
        <v>263000</v>
      </c>
      <c r="G187" s="195"/>
    </row>
    <row r="188" spans="1:7" s="189" customFormat="1" ht="22.5">
      <c r="A188" s="193" t="s">
        <v>2167</v>
      </c>
      <c r="B188" s="213">
        <v>200</v>
      </c>
      <c r="C188" s="191" t="s">
        <v>530</v>
      </c>
      <c r="D188" s="222">
        <v>263000</v>
      </c>
      <c r="E188" s="220">
        <v>0</v>
      </c>
      <c r="F188" s="223">
        <v>263000</v>
      </c>
      <c r="G188" s="188"/>
    </row>
    <row r="189" spans="1:7" s="196" customFormat="1" ht="12.75">
      <c r="A189" s="224" t="s">
        <v>3011</v>
      </c>
      <c r="B189" s="225">
        <v>200</v>
      </c>
      <c r="C189" s="226" t="s">
        <v>531</v>
      </c>
      <c r="D189" s="227">
        <v>1505800</v>
      </c>
      <c r="E189" s="217">
        <v>1505800</v>
      </c>
      <c r="F189" s="228">
        <v>0</v>
      </c>
      <c r="G189" s="195"/>
    </row>
    <row r="190" spans="1:7" s="196" customFormat="1" ht="22.5">
      <c r="A190" s="224" t="s">
        <v>5</v>
      </c>
      <c r="B190" s="225">
        <v>200</v>
      </c>
      <c r="C190" s="226" t="s">
        <v>532</v>
      </c>
      <c r="D190" s="227">
        <v>1505800</v>
      </c>
      <c r="E190" s="217">
        <v>1505800</v>
      </c>
      <c r="F190" s="228">
        <v>0</v>
      </c>
      <c r="G190" s="195"/>
    </row>
    <row r="191" spans="1:7" s="196" customFormat="1" ht="45">
      <c r="A191" s="224" t="s">
        <v>2719</v>
      </c>
      <c r="B191" s="225">
        <v>200</v>
      </c>
      <c r="C191" s="226" t="s">
        <v>533</v>
      </c>
      <c r="D191" s="227">
        <v>1377713.51</v>
      </c>
      <c r="E191" s="217">
        <v>1377713.51</v>
      </c>
      <c r="F191" s="228">
        <v>0</v>
      </c>
      <c r="G191" s="195"/>
    </row>
    <row r="192" spans="1:7" s="189" customFormat="1" ht="22.5">
      <c r="A192" s="224" t="s">
        <v>2720</v>
      </c>
      <c r="B192" s="225">
        <v>200</v>
      </c>
      <c r="C192" s="226" t="s">
        <v>534</v>
      </c>
      <c r="D192" s="227">
        <v>1377713.51</v>
      </c>
      <c r="E192" s="217">
        <v>1377713.51</v>
      </c>
      <c r="F192" s="228">
        <v>0</v>
      </c>
      <c r="G192" s="188"/>
    </row>
    <row r="193" spans="1:7" s="196" customFormat="1" ht="22.5">
      <c r="A193" s="224" t="s">
        <v>3012</v>
      </c>
      <c r="B193" s="225">
        <v>200</v>
      </c>
      <c r="C193" s="226" t="s">
        <v>535</v>
      </c>
      <c r="D193" s="227">
        <v>1174483.51</v>
      </c>
      <c r="E193" s="217">
        <v>1174483.51</v>
      </c>
      <c r="F193" s="228">
        <v>0</v>
      </c>
      <c r="G193" s="195"/>
    </row>
    <row r="194" spans="1:7" s="196" customFormat="1" ht="12.75">
      <c r="A194" s="193" t="s">
        <v>2777</v>
      </c>
      <c r="B194" s="213">
        <v>200</v>
      </c>
      <c r="C194" s="191" t="s">
        <v>536</v>
      </c>
      <c r="D194" s="222">
        <v>952525.87</v>
      </c>
      <c r="E194" s="220">
        <v>952525.87</v>
      </c>
      <c r="F194" s="223">
        <v>0</v>
      </c>
      <c r="G194" s="195"/>
    </row>
    <row r="195" spans="1:7" s="196" customFormat="1" ht="12.75">
      <c r="A195" s="193" t="s">
        <v>1037</v>
      </c>
      <c r="B195" s="213">
        <v>200</v>
      </c>
      <c r="C195" s="191" t="s">
        <v>537</v>
      </c>
      <c r="D195" s="222">
        <v>221957.64</v>
      </c>
      <c r="E195" s="220">
        <v>221957.64</v>
      </c>
      <c r="F195" s="223">
        <v>0</v>
      </c>
      <c r="G195" s="195"/>
    </row>
    <row r="196" spans="1:7" s="196" customFormat="1" ht="22.5">
      <c r="A196" s="224" t="s">
        <v>3013</v>
      </c>
      <c r="B196" s="225">
        <v>200</v>
      </c>
      <c r="C196" s="226" t="s">
        <v>538</v>
      </c>
      <c r="D196" s="227">
        <v>203230</v>
      </c>
      <c r="E196" s="217">
        <v>203230</v>
      </c>
      <c r="F196" s="228">
        <v>0</v>
      </c>
      <c r="G196" s="195"/>
    </row>
    <row r="197" spans="1:7" s="196" customFormat="1" ht="12.75">
      <c r="A197" s="193" t="s">
        <v>1036</v>
      </c>
      <c r="B197" s="213">
        <v>200</v>
      </c>
      <c r="C197" s="191" t="s">
        <v>539</v>
      </c>
      <c r="D197" s="222">
        <v>52000</v>
      </c>
      <c r="E197" s="220">
        <v>52000</v>
      </c>
      <c r="F197" s="223">
        <v>0</v>
      </c>
      <c r="G197" s="195"/>
    </row>
    <row r="198" spans="1:7" s="189" customFormat="1" ht="12.75">
      <c r="A198" s="193" t="s">
        <v>1039</v>
      </c>
      <c r="B198" s="213">
        <v>200</v>
      </c>
      <c r="C198" s="191" t="s">
        <v>540</v>
      </c>
      <c r="D198" s="222">
        <v>151230</v>
      </c>
      <c r="E198" s="220">
        <v>151230</v>
      </c>
      <c r="F198" s="223">
        <v>0</v>
      </c>
      <c r="G198" s="188"/>
    </row>
    <row r="199" spans="1:7" s="189" customFormat="1" ht="22.5">
      <c r="A199" s="224" t="s">
        <v>2721</v>
      </c>
      <c r="B199" s="225">
        <v>200</v>
      </c>
      <c r="C199" s="226" t="s">
        <v>541</v>
      </c>
      <c r="D199" s="227">
        <v>128086.49</v>
      </c>
      <c r="E199" s="217">
        <v>128086.49</v>
      </c>
      <c r="F199" s="228">
        <v>0</v>
      </c>
      <c r="G199" s="188"/>
    </row>
    <row r="200" spans="1:7" s="196" customFormat="1" ht="22.5">
      <c r="A200" s="224" t="s">
        <v>2722</v>
      </c>
      <c r="B200" s="225">
        <v>200</v>
      </c>
      <c r="C200" s="226" t="s">
        <v>542</v>
      </c>
      <c r="D200" s="227">
        <v>128086.49</v>
      </c>
      <c r="E200" s="217">
        <v>128086.49</v>
      </c>
      <c r="F200" s="228">
        <v>0</v>
      </c>
      <c r="G200" s="195"/>
    </row>
    <row r="201" spans="1:7" s="189" customFormat="1" ht="22.5">
      <c r="A201" s="224" t="s">
        <v>3014</v>
      </c>
      <c r="B201" s="225">
        <v>200</v>
      </c>
      <c r="C201" s="226" t="s">
        <v>543</v>
      </c>
      <c r="D201" s="227">
        <v>128086.49</v>
      </c>
      <c r="E201" s="217">
        <v>128086.49</v>
      </c>
      <c r="F201" s="228">
        <v>0</v>
      </c>
      <c r="G201" s="188"/>
    </row>
    <row r="202" spans="1:7" s="189" customFormat="1" ht="12.75">
      <c r="A202" s="193" t="s">
        <v>1038</v>
      </c>
      <c r="B202" s="213">
        <v>200</v>
      </c>
      <c r="C202" s="191" t="s">
        <v>544</v>
      </c>
      <c r="D202" s="222">
        <v>16980</v>
      </c>
      <c r="E202" s="220">
        <v>16980</v>
      </c>
      <c r="F202" s="223">
        <v>0</v>
      </c>
      <c r="G202" s="188"/>
    </row>
    <row r="203" spans="1:7" s="196" customFormat="1" ht="12.75">
      <c r="A203" s="193" t="s">
        <v>1044</v>
      </c>
      <c r="B203" s="213">
        <v>200</v>
      </c>
      <c r="C203" s="191" t="s">
        <v>2822</v>
      </c>
      <c r="D203" s="222">
        <v>20266.7</v>
      </c>
      <c r="E203" s="220">
        <v>20266.7</v>
      </c>
      <c r="F203" s="223">
        <v>0</v>
      </c>
      <c r="G203" s="195"/>
    </row>
    <row r="204" spans="1:7" s="196" customFormat="1" ht="12.75">
      <c r="A204" s="193" t="s">
        <v>1045</v>
      </c>
      <c r="B204" s="213">
        <v>200</v>
      </c>
      <c r="C204" s="191" t="s">
        <v>545</v>
      </c>
      <c r="D204" s="222">
        <v>90839.79</v>
      </c>
      <c r="E204" s="220">
        <v>90839.79</v>
      </c>
      <c r="F204" s="223">
        <v>0</v>
      </c>
      <c r="G204" s="195"/>
    </row>
    <row r="205" spans="1:7" s="196" customFormat="1" ht="12.75">
      <c r="A205" s="224" t="s">
        <v>2966</v>
      </c>
      <c r="B205" s="225">
        <v>200</v>
      </c>
      <c r="C205" s="226" t="s">
        <v>546</v>
      </c>
      <c r="D205" s="227">
        <v>51656623.91</v>
      </c>
      <c r="E205" s="217">
        <v>47543139.11</v>
      </c>
      <c r="F205" s="228">
        <v>4113484.8</v>
      </c>
      <c r="G205" s="195"/>
    </row>
    <row r="206" spans="1:7" s="189" customFormat="1" ht="45">
      <c r="A206" s="224" t="s">
        <v>1560</v>
      </c>
      <c r="B206" s="225">
        <v>200</v>
      </c>
      <c r="C206" s="226" t="s">
        <v>547</v>
      </c>
      <c r="D206" s="227">
        <v>51656623.91</v>
      </c>
      <c r="E206" s="217">
        <v>47543139.11</v>
      </c>
      <c r="F206" s="228">
        <v>4113484.8</v>
      </c>
      <c r="G206" s="188"/>
    </row>
    <row r="207" spans="1:7" s="189" customFormat="1" ht="56.25">
      <c r="A207" s="224" t="s">
        <v>2713</v>
      </c>
      <c r="B207" s="225">
        <v>200</v>
      </c>
      <c r="C207" s="226" t="s">
        <v>548</v>
      </c>
      <c r="D207" s="227">
        <v>51656623.91</v>
      </c>
      <c r="E207" s="217">
        <v>47543139.11</v>
      </c>
      <c r="F207" s="228">
        <v>4113484.8</v>
      </c>
      <c r="G207" s="188"/>
    </row>
    <row r="208" spans="1:7" s="196" customFormat="1" ht="45">
      <c r="A208" s="224" t="s">
        <v>6</v>
      </c>
      <c r="B208" s="225">
        <v>200</v>
      </c>
      <c r="C208" s="226" t="s">
        <v>549</v>
      </c>
      <c r="D208" s="227">
        <v>36999258.71</v>
      </c>
      <c r="E208" s="217">
        <v>32885773.909999996</v>
      </c>
      <c r="F208" s="228">
        <v>4113484.8</v>
      </c>
      <c r="G208" s="195"/>
    </row>
    <row r="209" spans="1:7" s="196" customFormat="1" ht="12.75">
      <c r="A209" s="224" t="s">
        <v>2723</v>
      </c>
      <c r="B209" s="225">
        <v>200</v>
      </c>
      <c r="C209" s="226" t="s">
        <v>550</v>
      </c>
      <c r="D209" s="227">
        <v>36999258.71</v>
      </c>
      <c r="E209" s="217">
        <v>32885773.909999996</v>
      </c>
      <c r="F209" s="228">
        <v>4113484.8</v>
      </c>
      <c r="G209" s="195"/>
    </row>
    <row r="210" spans="1:7" s="196" customFormat="1" ht="22.5">
      <c r="A210" s="224" t="s">
        <v>2166</v>
      </c>
      <c r="B210" s="225">
        <v>200</v>
      </c>
      <c r="C210" s="226" t="s">
        <v>551</v>
      </c>
      <c r="D210" s="227">
        <v>36999258.71</v>
      </c>
      <c r="E210" s="217">
        <v>32885773.909999996</v>
      </c>
      <c r="F210" s="228">
        <v>4113484.8</v>
      </c>
      <c r="G210" s="195"/>
    </row>
    <row r="211" spans="1:7" s="196" customFormat="1" ht="22.5">
      <c r="A211" s="193" t="s">
        <v>2906</v>
      </c>
      <c r="B211" s="213">
        <v>200</v>
      </c>
      <c r="C211" s="191" t="s">
        <v>552</v>
      </c>
      <c r="D211" s="222">
        <v>11324484.4</v>
      </c>
      <c r="E211" s="220">
        <v>7221000.99</v>
      </c>
      <c r="F211" s="223">
        <v>4103483.41</v>
      </c>
      <c r="G211" s="195"/>
    </row>
    <row r="212" spans="1:7" s="196" customFormat="1" ht="22.5">
      <c r="A212" s="193" t="s">
        <v>2167</v>
      </c>
      <c r="B212" s="213">
        <v>200</v>
      </c>
      <c r="C212" s="191" t="s">
        <v>553</v>
      </c>
      <c r="D212" s="222">
        <v>25674774.31</v>
      </c>
      <c r="E212" s="220">
        <v>25664772.919999998</v>
      </c>
      <c r="F212" s="223">
        <v>10001.38999999687</v>
      </c>
      <c r="G212" s="195"/>
    </row>
    <row r="213" spans="1:7" s="196" customFormat="1" ht="45">
      <c r="A213" s="224" t="s">
        <v>2168</v>
      </c>
      <c r="B213" s="225">
        <v>200</v>
      </c>
      <c r="C213" s="226" t="s">
        <v>554</v>
      </c>
      <c r="D213" s="227">
        <v>14657365.2</v>
      </c>
      <c r="E213" s="217">
        <v>14657365.200000001</v>
      </c>
      <c r="F213" s="228">
        <v>0</v>
      </c>
      <c r="G213" s="195"/>
    </row>
    <row r="214" spans="1:7" s="189" customFormat="1" ht="12.75">
      <c r="A214" s="224" t="s">
        <v>2723</v>
      </c>
      <c r="B214" s="225">
        <v>200</v>
      </c>
      <c r="C214" s="226" t="s">
        <v>555</v>
      </c>
      <c r="D214" s="227">
        <v>14657365.2</v>
      </c>
      <c r="E214" s="217">
        <v>14657365.200000001</v>
      </c>
      <c r="F214" s="228">
        <v>0</v>
      </c>
      <c r="G214" s="188"/>
    </row>
    <row r="215" spans="1:7" s="189" customFormat="1" ht="22.5">
      <c r="A215" s="224" t="s">
        <v>2166</v>
      </c>
      <c r="B215" s="225">
        <v>200</v>
      </c>
      <c r="C215" s="226" t="s">
        <v>556</v>
      </c>
      <c r="D215" s="227">
        <v>14657365.2</v>
      </c>
      <c r="E215" s="217">
        <v>14657365.200000001</v>
      </c>
      <c r="F215" s="228">
        <v>0</v>
      </c>
      <c r="G215" s="188"/>
    </row>
    <row r="216" spans="1:7" s="196" customFormat="1" ht="22.5">
      <c r="A216" s="193" t="s">
        <v>2167</v>
      </c>
      <c r="B216" s="213">
        <v>200</v>
      </c>
      <c r="C216" s="191" t="s">
        <v>557</v>
      </c>
      <c r="D216" s="222">
        <v>14657365.2</v>
      </c>
      <c r="E216" s="220">
        <v>14657365.200000001</v>
      </c>
      <c r="F216" s="223">
        <v>0</v>
      </c>
      <c r="G216" s="195"/>
    </row>
    <row r="217" spans="1:7" s="196" customFormat="1" ht="12.75">
      <c r="A217" s="224" t="s">
        <v>1481</v>
      </c>
      <c r="B217" s="225">
        <v>200</v>
      </c>
      <c r="C217" s="226" t="s">
        <v>558</v>
      </c>
      <c r="D217" s="227">
        <v>53877530</v>
      </c>
      <c r="E217" s="217">
        <v>53623625.74</v>
      </c>
      <c r="F217" s="228">
        <v>253904.26</v>
      </c>
      <c r="G217" s="195"/>
    </row>
    <row r="218" spans="1:7" s="196" customFormat="1" ht="45">
      <c r="A218" s="224" t="s">
        <v>1560</v>
      </c>
      <c r="B218" s="225">
        <v>200</v>
      </c>
      <c r="C218" s="226" t="s">
        <v>559</v>
      </c>
      <c r="D218" s="227">
        <v>16883830</v>
      </c>
      <c r="E218" s="217">
        <v>16629925.740000002</v>
      </c>
      <c r="F218" s="228">
        <v>253904.26</v>
      </c>
      <c r="G218" s="195"/>
    </row>
    <row r="219" spans="1:7" s="189" customFormat="1" ht="45">
      <c r="A219" s="224" t="s">
        <v>2714</v>
      </c>
      <c r="B219" s="225">
        <v>200</v>
      </c>
      <c r="C219" s="226" t="s">
        <v>560</v>
      </c>
      <c r="D219" s="227">
        <v>16883830</v>
      </c>
      <c r="E219" s="217">
        <v>16629925.740000002</v>
      </c>
      <c r="F219" s="228">
        <v>253904.26</v>
      </c>
      <c r="G219" s="188"/>
    </row>
    <row r="220" spans="1:7" s="196" customFormat="1" ht="12.75">
      <c r="A220" s="224" t="s">
        <v>2169</v>
      </c>
      <c r="B220" s="225">
        <v>200</v>
      </c>
      <c r="C220" s="226" t="s">
        <v>561</v>
      </c>
      <c r="D220" s="227">
        <v>16883830</v>
      </c>
      <c r="E220" s="217">
        <v>16629925.740000002</v>
      </c>
      <c r="F220" s="228">
        <v>253904.26</v>
      </c>
      <c r="G220" s="195"/>
    </row>
    <row r="221" spans="1:7" s="196" customFormat="1" ht="22.5">
      <c r="A221" s="224" t="s">
        <v>2721</v>
      </c>
      <c r="B221" s="225">
        <v>200</v>
      </c>
      <c r="C221" s="226" t="s">
        <v>562</v>
      </c>
      <c r="D221" s="227">
        <v>16883830</v>
      </c>
      <c r="E221" s="217">
        <v>16629925.740000002</v>
      </c>
      <c r="F221" s="228">
        <v>253904.26</v>
      </c>
      <c r="G221" s="195"/>
    </row>
    <row r="222" spans="1:7" s="196" customFormat="1" ht="22.5">
      <c r="A222" s="224" t="s">
        <v>2722</v>
      </c>
      <c r="B222" s="225">
        <v>200</v>
      </c>
      <c r="C222" s="226" t="s">
        <v>563</v>
      </c>
      <c r="D222" s="227">
        <v>16883830</v>
      </c>
      <c r="E222" s="217">
        <v>16629925.740000002</v>
      </c>
      <c r="F222" s="228">
        <v>253904.26</v>
      </c>
      <c r="G222" s="195"/>
    </row>
    <row r="223" spans="1:7" s="196" customFormat="1" ht="22.5">
      <c r="A223" s="224" t="s">
        <v>3014</v>
      </c>
      <c r="B223" s="225">
        <v>200</v>
      </c>
      <c r="C223" s="226" t="s">
        <v>564</v>
      </c>
      <c r="D223" s="227">
        <v>16883830</v>
      </c>
      <c r="E223" s="217">
        <v>16629925.740000002</v>
      </c>
      <c r="F223" s="228">
        <v>253904.26</v>
      </c>
      <c r="G223" s="195"/>
    </row>
    <row r="224" spans="1:7" s="196" customFormat="1" ht="12.75">
      <c r="A224" s="193" t="s">
        <v>1041</v>
      </c>
      <c r="B224" s="213">
        <v>200</v>
      </c>
      <c r="C224" s="191" t="s">
        <v>565</v>
      </c>
      <c r="D224" s="222">
        <v>14738708.2</v>
      </c>
      <c r="E224" s="220">
        <v>14584803.940000001</v>
      </c>
      <c r="F224" s="223">
        <v>153904.26</v>
      </c>
      <c r="G224" s="195"/>
    </row>
    <row r="225" spans="1:7" s="196" customFormat="1" ht="12.75">
      <c r="A225" s="193" t="s">
        <v>1042</v>
      </c>
      <c r="B225" s="213">
        <v>200</v>
      </c>
      <c r="C225" s="191" t="s">
        <v>566</v>
      </c>
      <c r="D225" s="222">
        <v>2145121.8</v>
      </c>
      <c r="E225" s="220">
        <v>2045121.8</v>
      </c>
      <c r="F225" s="223">
        <v>99999.99999999977</v>
      </c>
      <c r="G225" s="195"/>
    </row>
    <row r="226" spans="1:7" s="196" customFormat="1" ht="12.75">
      <c r="A226" s="224" t="s">
        <v>3011</v>
      </c>
      <c r="B226" s="225">
        <v>200</v>
      </c>
      <c r="C226" s="226" t="s">
        <v>567</v>
      </c>
      <c r="D226" s="227">
        <v>36993700</v>
      </c>
      <c r="E226" s="217">
        <v>36993700</v>
      </c>
      <c r="F226" s="228">
        <v>0</v>
      </c>
      <c r="G226" s="195"/>
    </row>
    <row r="227" spans="1:7" s="189" customFormat="1" ht="33.75">
      <c r="A227" s="224" t="s">
        <v>2170</v>
      </c>
      <c r="B227" s="225">
        <v>200</v>
      </c>
      <c r="C227" s="226" t="s">
        <v>568</v>
      </c>
      <c r="D227" s="227">
        <v>46800</v>
      </c>
      <c r="E227" s="217">
        <v>46800</v>
      </c>
      <c r="F227" s="228">
        <v>0</v>
      </c>
      <c r="G227" s="188"/>
    </row>
    <row r="228" spans="1:7" s="189" customFormat="1" ht="12.75">
      <c r="A228" s="224" t="s">
        <v>2727</v>
      </c>
      <c r="B228" s="225">
        <v>200</v>
      </c>
      <c r="C228" s="226" t="s">
        <v>569</v>
      </c>
      <c r="D228" s="227">
        <v>46800</v>
      </c>
      <c r="E228" s="217">
        <v>46800</v>
      </c>
      <c r="F228" s="228">
        <v>0</v>
      </c>
      <c r="G228" s="188"/>
    </row>
    <row r="229" spans="1:7" s="196" customFormat="1" ht="12.75">
      <c r="A229" s="224" t="s">
        <v>2451</v>
      </c>
      <c r="B229" s="225">
        <v>200</v>
      </c>
      <c r="C229" s="226" t="s">
        <v>570</v>
      </c>
      <c r="D229" s="227">
        <v>46800</v>
      </c>
      <c r="E229" s="217">
        <v>46800</v>
      </c>
      <c r="F229" s="228">
        <v>0</v>
      </c>
      <c r="G229" s="195"/>
    </row>
    <row r="230" spans="1:7" s="196" customFormat="1" ht="12.75">
      <c r="A230" s="193" t="s">
        <v>2202</v>
      </c>
      <c r="B230" s="213">
        <v>200</v>
      </c>
      <c r="C230" s="191" t="s">
        <v>571</v>
      </c>
      <c r="D230" s="222">
        <v>46800</v>
      </c>
      <c r="E230" s="220">
        <v>46800</v>
      </c>
      <c r="F230" s="223">
        <v>0</v>
      </c>
      <c r="G230" s="195"/>
    </row>
    <row r="231" spans="1:7" s="196" customFormat="1" ht="33.75">
      <c r="A231" s="224" t="s">
        <v>2020</v>
      </c>
      <c r="B231" s="225">
        <v>200</v>
      </c>
      <c r="C231" s="226" t="s">
        <v>572</v>
      </c>
      <c r="D231" s="227">
        <v>31846900</v>
      </c>
      <c r="E231" s="217">
        <v>31846900</v>
      </c>
      <c r="F231" s="228">
        <v>0</v>
      </c>
      <c r="G231" s="195"/>
    </row>
    <row r="232" spans="1:7" s="196" customFormat="1" ht="12.75">
      <c r="A232" s="224" t="s">
        <v>2727</v>
      </c>
      <c r="B232" s="225">
        <v>200</v>
      </c>
      <c r="C232" s="226" t="s">
        <v>573</v>
      </c>
      <c r="D232" s="227">
        <v>31846900</v>
      </c>
      <c r="E232" s="217">
        <v>31846900</v>
      </c>
      <c r="F232" s="228">
        <v>0</v>
      </c>
      <c r="G232" s="195"/>
    </row>
    <row r="233" spans="1:7" s="189" customFormat="1" ht="12.75">
      <c r="A233" s="224" t="s">
        <v>2451</v>
      </c>
      <c r="B233" s="225">
        <v>200</v>
      </c>
      <c r="C233" s="226" t="s">
        <v>574</v>
      </c>
      <c r="D233" s="227">
        <v>31846900</v>
      </c>
      <c r="E233" s="217">
        <v>31846900</v>
      </c>
      <c r="F233" s="228">
        <v>0</v>
      </c>
      <c r="G233" s="188"/>
    </row>
    <row r="234" spans="1:7" s="196" customFormat="1" ht="12.75">
      <c r="A234" s="193" t="s">
        <v>2202</v>
      </c>
      <c r="B234" s="213">
        <v>200</v>
      </c>
      <c r="C234" s="191" t="s">
        <v>575</v>
      </c>
      <c r="D234" s="222">
        <v>31846900</v>
      </c>
      <c r="E234" s="220">
        <v>31846900</v>
      </c>
      <c r="F234" s="223">
        <v>0</v>
      </c>
      <c r="G234" s="195"/>
    </row>
    <row r="235" spans="1:7" s="196" customFormat="1" ht="22.5">
      <c r="A235" s="224" t="s">
        <v>2021</v>
      </c>
      <c r="B235" s="225">
        <v>200</v>
      </c>
      <c r="C235" s="226" t="s">
        <v>576</v>
      </c>
      <c r="D235" s="227">
        <v>5100000</v>
      </c>
      <c r="E235" s="217">
        <v>5100000</v>
      </c>
      <c r="F235" s="228">
        <v>0</v>
      </c>
      <c r="G235" s="195"/>
    </row>
    <row r="236" spans="1:7" s="196" customFormat="1" ht="12.75">
      <c r="A236" s="224" t="s">
        <v>2727</v>
      </c>
      <c r="B236" s="225">
        <v>200</v>
      </c>
      <c r="C236" s="226" t="s">
        <v>577</v>
      </c>
      <c r="D236" s="227">
        <v>5100000</v>
      </c>
      <c r="E236" s="217">
        <v>5100000</v>
      </c>
      <c r="F236" s="228">
        <v>0</v>
      </c>
      <c r="G236" s="195"/>
    </row>
    <row r="237" spans="1:7" s="189" customFormat="1" ht="12.75">
      <c r="A237" s="224" t="s">
        <v>2451</v>
      </c>
      <c r="B237" s="225">
        <v>200</v>
      </c>
      <c r="C237" s="226" t="s">
        <v>578</v>
      </c>
      <c r="D237" s="227">
        <v>5100000</v>
      </c>
      <c r="E237" s="217">
        <v>5100000</v>
      </c>
      <c r="F237" s="228">
        <v>0</v>
      </c>
      <c r="G237" s="188"/>
    </row>
    <row r="238" spans="1:7" s="196" customFormat="1" ht="12.75">
      <c r="A238" s="193" t="s">
        <v>2202</v>
      </c>
      <c r="B238" s="213">
        <v>200</v>
      </c>
      <c r="C238" s="191" t="s">
        <v>579</v>
      </c>
      <c r="D238" s="222">
        <v>5100000</v>
      </c>
      <c r="E238" s="220">
        <v>5100000</v>
      </c>
      <c r="F238" s="223">
        <v>0</v>
      </c>
      <c r="G238" s="195"/>
    </row>
    <row r="239" spans="1:7" s="196" customFormat="1" ht="12.75">
      <c r="A239" s="224" t="s">
        <v>1786</v>
      </c>
      <c r="B239" s="225">
        <v>200</v>
      </c>
      <c r="C239" s="226" t="s">
        <v>580</v>
      </c>
      <c r="D239" s="227">
        <v>60120909.14</v>
      </c>
      <c r="E239" s="217">
        <v>60011167.03</v>
      </c>
      <c r="F239" s="228">
        <v>109742.11</v>
      </c>
      <c r="G239" s="195"/>
    </row>
    <row r="240" spans="1:7" s="196" customFormat="1" ht="56.25">
      <c r="A240" s="229" t="s">
        <v>2823</v>
      </c>
      <c r="B240" s="225">
        <v>200</v>
      </c>
      <c r="C240" s="226" t="s">
        <v>581</v>
      </c>
      <c r="D240" s="227">
        <v>51965700</v>
      </c>
      <c r="E240" s="217">
        <v>51855957.92</v>
      </c>
      <c r="F240" s="228">
        <v>109742.08</v>
      </c>
      <c r="G240" s="195"/>
    </row>
    <row r="241" spans="1:7" s="189" customFormat="1" ht="22.5">
      <c r="A241" s="224" t="s">
        <v>1823</v>
      </c>
      <c r="B241" s="225">
        <v>200</v>
      </c>
      <c r="C241" s="226" t="s">
        <v>582</v>
      </c>
      <c r="D241" s="227">
        <v>5000000</v>
      </c>
      <c r="E241" s="217">
        <v>4999998.5</v>
      </c>
      <c r="F241" s="228">
        <v>1.5</v>
      </c>
      <c r="G241" s="188"/>
    </row>
    <row r="242" spans="1:7" s="196" customFormat="1" ht="12.75">
      <c r="A242" s="224" t="s">
        <v>2723</v>
      </c>
      <c r="B242" s="230">
        <v>200</v>
      </c>
      <c r="C242" s="226" t="s">
        <v>583</v>
      </c>
      <c r="D242" s="227">
        <v>5000000</v>
      </c>
      <c r="E242" s="217">
        <v>4999998.5</v>
      </c>
      <c r="F242" s="228">
        <v>1.5</v>
      </c>
      <c r="G242" s="195"/>
    </row>
    <row r="243" spans="1:7" s="196" customFormat="1" ht="22.5">
      <c r="A243" s="224" t="s">
        <v>2166</v>
      </c>
      <c r="B243" s="225">
        <v>200</v>
      </c>
      <c r="C243" s="226" t="s">
        <v>584</v>
      </c>
      <c r="D243" s="227">
        <v>5000000</v>
      </c>
      <c r="E243" s="217">
        <v>4999998.5</v>
      </c>
      <c r="F243" s="228">
        <v>1.5</v>
      </c>
      <c r="G243" s="195"/>
    </row>
    <row r="244" spans="1:7" s="196" customFormat="1" ht="22.5">
      <c r="A244" s="193" t="s">
        <v>2167</v>
      </c>
      <c r="B244" s="213">
        <v>200</v>
      </c>
      <c r="C244" s="191" t="s">
        <v>585</v>
      </c>
      <c r="D244" s="222">
        <v>5000000</v>
      </c>
      <c r="E244" s="220">
        <v>4999998.5</v>
      </c>
      <c r="F244" s="223">
        <v>1.5</v>
      </c>
      <c r="G244" s="195"/>
    </row>
    <row r="245" spans="1:7" s="196" customFormat="1" ht="33.75">
      <c r="A245" s="224" t="s">
        <v>1824</v>
      </c>
      <c r="B245" s="225">
        <v>200</v>
      </c>
      <c r="C245" s="226" t="s">
        <v>586</v>
      </c>
      <c r="D245" s="227">
        <v>32042800</v>
      </c>
      <c r="E245" s="217">
        <v>32042800</v>
      </c>
      <c r="F245" s="228">
        <v>0</v>
      </c>
      <c r="G245" s="195"/>
    </row>
    <row r="246" spans="1:7" s="196" customFormat="1" ht="12.75">
      <c r="A246" s="224" t="s">
        <v>2723</v>
      </c>
      <c r="B246" s="225">
        <v>200</v>
      </c>
      <c r="C246" s="226" t="s">
        <v>587</v>
      </c>
      <c r="D246" s="227">
        <v>32042800</v>
      </c>
      <c r="E246" s="217">
        <v>32042800</v>
      </c>
      <c r="F246" s="228">
        <v>0</v>
      </c>
      <c r="G246" s="195"/>
    </row>
    <row r="247" spans="1:7" s="189" customFormat="1" ht="22.5">
      <c r="A247" s="224" t="s">
        <v>2166</v>
      </c>
      <c r="B247" s="225">
        <v>200</v>
      </c>
      <c r="C247" s="226" t="s">
        <v>588</v>
      </c>
      <c r="D247" s="227">
        <v>32042800</v>
      </c>
      <c r="E247" s="217">
        <v>32042800</v>
      </c>
      <c r="F247" s="228">
        <v>0</v>
      </c>
      <c r="G247" s="188"/>
    </row>
    <row r="248" spans="1:7" s="196" customFormat="1" ht="22.5">
      <c r="A248" s="193" t="s">
        <v>2167</v>
      </c>
      <c r="B248" s="213">
        <v>200</v>
      </c>
      <c r="C248" s="191" t="s">
        <v>589</v>
      </c>
      <c r="D248" s="222">
        <v>32042800</v>
      </c>
      <c r="E248" s="220">
        <v>32042800</v>
      </c>
      <c r="F248" s="223">
        <v>0</v>
      </c>
      <c r="G248" s="195"/>
    </row>
    <row r="249" spans="1:7" s="196" customFormat="1" ht="33.75">
      <c r="A249" s="224" t="s">
        <v>2171</v>
      </c>
      <c r="B249" s="225">
        <v>200</v>
      </c>
      <c r="C249" s="226" t="s">
        <v>590</v>
      </c>
      <c r="D249" s="227">
        <v>50000</v>
      </c>
      <c r="E249" s="217">
        <v>50000</v>
      </c>
      <c r="F249" s="228">
        <v>0</v>
      </c>
      <c r="G249" s="195"/>
    </row>
    <row r="250" spans="1:7" s="196" customFormat="1" ht="12.75">
      <c r="A250" s="224" t="s">
        <v>2723</v>
      </c>
      <c r="B250" s="225">
        <v>200</v>
      </c>
      <c r="C250" s="226" t="s">
        <v>591</v>
      </c>
      <c r="D250" s="227">
        <v>50000</v>
      </c>
      <c r="E250" s="217">
        <v>50000</v>
      </c>
      <c r="F250" s="228">
        <v>0</v>
      </c>
      <c r="G250" s="195"/>
    </row>
    <row r="251" spans="1:7" s="189" customFormat="1" ht="22.5">
      <c r="A251" s="224" t="s">
        <v>2166</v>
      </c>
      <c r="B251" s="225">
        <v>200</v>
      </c>
      <c r="C251" s="226" t="s">
        <v>592</v>
      </c>
      <c r="D251" s="227">
        <v>50000</v>
      </c>
      <c r="E251" s="217">
        <v>50000</v>
      </c>
      <c r="F251" s="228">
        <v>0</v>
      </c>
      <c r="G251" s="188"/>
    </row>
    <row r="252" spans="1:7" s="196" customFormat="1" ht="22.5">
      <c r="A252" s="193" t="s">
        <v>2167</v>
      </c>
      <c r="B252" s="213">
        <v>200</v>
      </c>
      <c r="C252" s="191" t="s">
        <v>593</v>
      </c>
      <c r="D252" s="222">
        <v>50000</v>
      </c>
      <c r="E252" s="220">
        <v>50000</v>
      </c>
      <c r="F252" s="223">
        <v>0</v>
      </c>
      <c r="G252" s="195"/>
    </row>
    <row r="253" spans="1:7" s="196" customFormat="1" ht="22.5">
      <c r="A253" s="224" t="s">
        <v>2172</v>
      </c>
      <c r="B253" s="225">
        <v>200</v>
      </c>
      <c r="C253" s="226" t="s">
        <v>594</v>
      </c>
      <c r="D253" s="227">
        <v>6555900</v>
      </c>
      <c r="E253" s="217">
        <v>6507802.09</v>
      </c>
      <c r="F253" s="228">
        <v>48097.90999999993</v>
      </c>
      <c r="G253" s="195"/>
    </row>
    <row r="254" spans="1:7" s="196" customFormat="1" ht="22.5">
      <c r="A254" s="224" t="s">
        <v>2721</v>
      </c>
      <c r="B254" s="225">
        <v>200</v>
      </c>
      <c r="C254" s="226" t="s">
        <v>595</v>
      </c>
      <c r="D254" s="227">
        <v>6555900</v>
      </c>
      <c r="E254" s="217">
        <v>6507802.09</v>
      </c>
      <c r="F254" s="228">
        <v>48097.90999999993</v>
      </c>
      <c r="G254" s="195"/>
    </row>
    <row r="255" spans="1:7" s="189" customFormat="1" ht="22.5">
      <c r="A255" s="224" t="s">
        <v>2722</v>
      </c>
      <c r="B255" s="225">
        <v>200</v>
      </c>
      <c r="C255" s="226" t="s">
        <v>596</v>
      </c>
      <c r="D255" s="227">
        <v>6555900</v>
      </c>
      <c r="E255" s="217">
        <v>6507802.09</v>
      </c>
      <c r="F255" s="228">
        <v>48097.90999999993</v>
      </c>
      <c r="G255" s="188"/>
    </row>
    <row r="256" spans="1:7" s="196" customFormat="1" ht="22.5">
      <c r="A256" s="224" t="s">
        <v>3014</v>
      </c>
      <c r="B256" s="225">
        <v>200</v>
      </c>
      <c r="C256" s="226" t="s">
        <v>597</v>
      </c>
      <c r="D256" s="227">
        <v>6555900</v>
      </c>
      <c r="E256" s="217">
        <v>6507802.09</v>
      </c>
      <c r="F256" s="228">
        <v>48097.90999999993</v>
      </c>
      <c r="G256" s="195"/>
    </row>
    <row r="257" spans="1:7" s="196" customFormat="1" ht="12.75">
      <c r="A257" s="193" t="s">
        <v>1039</v>
      </c>
      <c r="B257" s="213">
        <v>200</v>
      </c>
      <c r="C257" s="191" t="s">
        <v>598</v>
      </c>
      <c r="D257" s="222">
        <v>120000</v>
      </c>
      <c r="E257" s="220">
        <v>98090.56</v>
      </c>
      <c r="F257" s="223">
        <v>21909.44</v>
      </c>
      <c r="G257" s="195"/>
    </row>
    <row r="258" spans="1:7" s="196" customFormat="1" ht="12.75">
      <c r="A258" s="193" t="s">
        <v>1042</v>
      </c>
      <c r="B258" s="213">
        <v>200</v>
      </c>
      <c r="C258" s="191" t="s">
        <v>599</v>
      </c>
      <c r="D258" s="222">
        <v>58000</v>
      </c>
      <c r="E258" s="220">
        <v>50743.45</v>
      </c>
      <c r="F258" s="223">
        <v>7256.55</v>
      </c>
      <c r="G258" s="195"/>
    </row>
    <row r="259" spans="1:7" s="196" customFormat="1" ht="12.75">
      <c r="A259" s="193" t="s">
        <v>1043</v>
      </c>
      <c r="B259" s="213">
        <v>200</v>
      </c>
      <c r="C259" s="191" t="s">
        <v>600</v>
      </c>
      <c r="D259" s="222">
        <v>3401900</v>
      </c>
      <c r="E259" s="220">
        <v>3400452.93</v>
      </c>
      <c r="F259" s="223">
        <v>1447.0699999998324</v>
      </c>
      <c r="G259" s="195"/>
    </row>
    <row r="260" spans="1:7" s="189" customFormat="1" ht="12.75">
      <c r="A260" s="193" t="s">
        <v>1044</v>
      </c>
      <c r="B260" s="213">
        <v>200</v>
      </c>
      <c r="C260" s="191" t="s">
        <v>601</v>
      </c>
      <c r="D260" s="222">
        <v>2976000</v>
      </c>
      <c r="E260" s="220">
        <v>2958515.15</v>
      </c>
      <c r="F260" s="223">
        <v>17484.850000000093</v>
      </c>
      <c r="G260" s="188"/>
    </row>
    <row r="261" spans="1:7" s="189" customFormat="1" ht="33.75">
      <c r="A261" s="224" t="s">
        <v>2892</v>
      </c>
      <c r="B261" s="225">
        <v>200</v>
      </c>
      <c r="C261" s="226" t="s">
        <v>602</v>
      </c>
      <c r="D261" s="227">
        <v>8317000</v>
      </c>
      <c r="E261" s="217">
        <v>8255357.33</v>
      </c>
      <c r="F261" s="228">
        <v>61642.67</v>
      </c>
      <c r="G261" s="188"/>
    </row>
    <row r="262" spans="1:7" s="189" customFormat="1" ht="22.5">
      <c r="A262" s="224" t="s">
        <v>2721</v>
      </c>
      <c r="B262" s="225">
        <v>200</v>
      </c>
      <c r="C262" s="226" t="s">
        <v>603</v>
      </c>
      <c r="D262" s="227">
        <v>8317000</v>
      </c>
      <c r="E262" s="217">
        <v>8255357.33</v>
      </c>
      <c r="F262" s="228">
        <v>61642.67</v>
      </c>
      <c r="G262" s="188"/>
    </row>
    <row r="263" spans="1:7" s="189" customFormat="1" ht="22.5">
      <c r="A263" s="224" t="s">
        <v>2722</v>
      </c>
      <c r="B263" s="225">
        <v>200</v>
      </c>
      <c r="C263" s="226" t="s">
        <v>604</v>
      </c>
      <c r="D263" s="227">
        <v>8317000</v>
      </c>
      <c r="E263" s="217">
        <v>8255357.33</v>
      </c>
      <c r="F263" s="228">
        <v>61642.67</v>
      </c>
      <c r="G263" s="188"/>
    </row>
    <row r="264" spans="1:7" s="196" customFormat="1" ht="22.5">
      <c r="A264" s="224" t="s">
        <v>3014</v>
      </c>
      <c r="B264" s="225">
        <v>200</v>
      </c>
      <c r="C264" s="226" t="s">
        <v>605</v>
      </c>
      <c r="D264" s="227">
        <v>8317000</v>
      </c>
      <c r="E264" s="217">
        <v>8255357.33</v>
      </c>
      <c r="F264" s="228">
        <v>61642.67</v>
      </c>
      <c r="G264" s="195"/>
    </row>
    <row r="265" spans="1:7" s="196" customFormat="1" ht="12.75">
      <c r="A265" s="193" t="s">
        <v>1039</v>
      </c>
      <c r="B265" s="213">
        <v>200</v>
      </c>
      <c r="C265" s="191" t="s">
        <v>210</v>
      </c>
      <c r="D265" s="222">
        <v>166374</v>
      </c>
      <c r="E265" s="220">
        <v>165668</v>
      </c>
      <c r="F265" s="223">
        <v>706</v>
      </c>
      <c r="G265" s="195"/>
    </row>
    <row r="266" spans="1:7" s="196" customFormat="1" ht="12.75">
      <c r="A266" s="193" t="s">
        <v>1042</v>
      </c>
      <c r="B266" s="213">
        <v>200</v>
      </c>
      <c r="C266" s="191" t="s">
        <v>606</v>
      </c>
      <c r="D266" s="222">
        <v>1329675.86</v>
      </c>
      <c r="E266" s="220">
        <v>1329375.86</v>
      </c>
      <c r="F266" s="223">
        <v>300</v>
      </c>
      <c r="G266" s="195"/>
    </row>
    <row r="267" spans="1:7" s="196" customFormat="1" ht="12.75">
      <c r="A267" s="193" t="s">
        <v>1043</v>
      </c>
      <c r="B267" s="213">
        <v>200</v>
      </c>
      <c r="C267" s="191" t="s">
        <v>607</v>
      </c>
      <c r="D267" s="222">
        <v>6657306.14</v>
      </c>
      <c r="E267" s="220">
        <v>6656672.1</v>
      </c>
      <c r="F267" s="223">
        <v>634.0400000000373</v>
      </c>
      <c r="G267" s="195"/>
    </row>
    <row r="268" spans="1:7" s="189" customFormat="1" ht="12.75">
      <c r="A268" s="193" t="s">
        <v>1045</v>
      </c>
      <c r="B268" s="213">
        <v>200</v>
      </c>
      <c r="C268" s="191" t="s">
        <v>608</v>
      </c>
      <c r="D268" s="222">
        <v>163644</v>
      </c>
      <c r="E268" s="220">
        <v>103641.37</v>
      </c>
      <c r="F268" s="223">
        <v>60002.63</v>
      </c>
      <c r="G268" s="188"/>
    </row>
    <row r="269" spans="1:7" s="189" customFormat="1" ht="12.75">
      <c r="A269" s="224" t="s">
        <v>3011</v>
      </c>
      <c r="B269" s="225">
        <v>200</v>
      </c>
      <c r="C269" s="226" t="s">
        <v>609</v>
      </c>
      <c r="D269" s="227">
        <v>8155209.140000001</v>
      </c>
      <c r="E269" s="217">
        <v>8155209.109999999</v>
      </c>
      <c r="F269" s="228">
        <v>0.030000000027939677</v>
      </c>
      <c r="G269" s="188"/>
    </row>
    <row r="270" spans="1:7" s="189" customFormat="1" ht="12.75">
      <c r="A270" s="224" t="s">
        <v>2176</v>
      </c>
      <c r="B270" s="225">
        <v>200</v>
      </c>
      <c r="C270" s="226" t="s">
        <v>610</v>
      </c>
      <c r="D270" s="227">
        <v>1046609.14</v>
      </c>
      <c r="E270" s="217">
        <v>1046609.11</v>
      </c>
      <c r="F270" s="228">
        <v>0.030000000027939677</v>
      </c>
      <c r="G270" s="188"/>
    </row>
    <row r="271" spans="1:7" s="189" customFormat="1" ht="22.5">
      <c r="A271" s="224" t="s">
        <v>2721</v>
      </c>
      <c r="B271" s="225">
        <v>200</v>
      </c>
      <c r="C271" s="226" t="s">
        <v>611</v>
      </c>
      <c r="D271" s="227">
        <v>1046609.14</v>
      </c>
      <c r="E271" s="217">
        <v>1046609.11</v>
      </c>
      <c r="F271" s="228">
        <v>0.030000000027939677</v>
      </c>
      <c r="G271" s="188"/>
    </row>
    <row r="272" spans="1:7" s="196" customFormat="1" ht="22.5">
      <c r="A272" s="224" t="s">
        <v>2722</v>
      </c>
      <c r="B272" s="225">
        <v>200</v>
      </c>
      <c r="C272" s="226" t="s">
        <v>612</v>
      </c>
      <c r="D272" s="227">
        <v>1046609.14</v>
      </c>
      <c r="E272" s="217">
        <v>1046609.11</v>
      </c>
      <c r="F272" s="228">
        <v>0.030000000027939677</v>
      </c>
      <c r="G272" s="195"/>
    </row>
    <row r="273" spans="1:7" s="196" customFormat="1" ht="22.5">
      <c r="A273" s="224" t="s">
        <v>3014</v>
      </c>
      <c r="B273" s="225">
        <v>200</v>
      </c>
      <c r="C273" s="226" t="s">
        <v>613</v>
      </c>
      <c r="D273" s="227">
        <v>1046609.14</v>
      </c>
      <c r="E273" s="217">
        <v>1046609.11</v>
      </c>
      <c r="F273" s="228">
        <v>0.030000000027939677</v>
      </c>
      <c r="G273" s="195"/>
    </row>
    <row r="274" spans="1:7" s="196" customFormat="1" ht="12.75">
      <c r="A274" s="193" t="s">
        <v>1040</v>
      </c>
      <c r="B274" s="213">
        <v>200</v>
      </c>
      <c r="C274" s="191" t="s">
        <v>614</v>
      </c>
      <c r="D274" s="222">
        <v>686707.3</v>
      </c>
      <c r="E274" s="220">
        <v>686707.3</v>
      </c>
      <c r="F274" s="223">
        <v>0</v>
      </c>
      <c r="G274" s="195"/>
    </row>
    <row r="275" spans="1:7" s="196" customFormat="1" ht="12.75">
      <c r="A275" s="193" t="s">
        <v>1042</v>
      </c>
      <c r="B275" s="213">
        <v>200</v>
      </c>
      <c r="C275" s="191" t="s">
        <v>615</v>
      </c>
      <c r="D275" s="222">
        <v>359901.84</v>
      </c>
      <c r="E275" s="220">
        <v>359901.81</v>
      </c>
      <c r="F275" s="223">
        <v>0.030000000027939677</v>
      </c>
      <c r="G275" s="195"/>
    </row>
    <row r="276" spans="1:7" s="196" customFormat="1" ht="22.5">
      <c r="A276" s="224" t="s">
        <v>2022</v>
      </c>
      <c r="B276" s="225">
        <v>200</v>
      </c>
      <c r="C276" s="226" t="s">
        <v>616</v>
      </c>
      <c r="D276" s="227">
        <v>7108600</v>
      </c>
      <c r="E276" s="217">
        <v>7108600</v>
      </c>
      <c r="F276" s="228">
        <v>0</v>
      </c>
      <c r="G276" s="195"/>
    </row>
    <row r="277" spans="1:7" s="189" customFormat="1" ht="22.5">
      <c r="A277" s="224" t="s">
        <v>2721</v>
      </c>
      <c r="B277" s="225">
        <v>200</v>
      </c>
      <c r="C277" s="226" t="s">
        <v>617</v>
      </c>
      <c r="D277" s="227">
        <v>7108600</v>
      </c>
      <c r="E277" s="217">
        <v>7108600</v>
      </c>
      <c r="F277" s="228">
        <v>0</v>
      </c>
      <c r="G277" s="188"/>
    </row>
    <row r="278" spans="1:7" s="189" customFormat="1" ht="22.5">
      <c r="A278" s="224" t="s">
        <v>2722</v>
      </c>
      <c r="B278" s="225">
        <v>200</v>
      </c>
      <c r="C278" s="226" t="s">
        <v>618</v>
      </c>
      <c r="D278" s="227">
        <v>7108600</v>
      </c>
      <c r="E278" s="217">
        <v>7108600</v>
      </c>
      <c r="F278" s="228">
        <v>0</v>
      </c>
      <c r="G278" s="188"/>
    </row>
    <row r="279" spans="1:7" s="196" customFormat="1" ht="22.5">
      <c r="A279" s="224" t="s">
        <v>3014</v>
      </c>
      <c r="B279" s="225">
        <v>200</v>
      </c>
      <c r="C279" s="226" t="s">
        <v>619</v>
      </c>
      <c r="D279" s="227">
        <v>7108600</v>
      </c>
      <c r="E279" s="217">
        <v>7108600</v>
      </c>
      <c r="F279" s="228">
        <v>0</v>
      </c>
      <c r="G279" s="195"/>
    </row>
    <row r="280" spans="1:7" s="196" customFormat="1" ht="12.75">
      <c r="A280" s="193" t="s">
        <v>1044</v>
      </c>
      <c r="B280" s="213">
        <v>200</v>
      </c>
      <c r="C280" s="191" t="s">
        <v>620</v>
      </c>
      <c r="D280" s="222">
        <v>7108600</v>
      </c>
      <c r="E280" s="220">
        <v>7108600</v>
      </c>
      <c r="F280" s="223">
        <v>0</v>
      </c>
      <c r="G280" s="195"/>
    </row>
    <row r="281" spans="1:7" s="196" customFormat="1" ht="12.75">
      <c r="A281" s="224" t="s">
        <v>621</v>
      </c>
      <c r="B281" s="225">
        <v>200</v>
      </c>
      <c r="C281" s="226" t="s">
        <v>622</v>
      </c>
      <c r="D281" s="227">
        <v>4651800</v>
      </c>
      <c r="E281" s="217">
        <v>4651800</v>
      </c>
      <c r="F281" s="228">
        <v>0</v>
      </c>
      <c r="G281" s="195"/>
    </row>
    <row r="282" spans="1:7" s="196" customFormat="1" ht="12.75">
      <c r="A282" s="224" t="s">
        <v>2388</v>
      </c>
      <c r="B282" s="225">
        <v>200</v>
      </c>
      <c r="C282" s="226" t="s">
        <v>623</v>
      </c>
      <c r="D282" s="227">
        <v>4651800</v>
      </c>
      <c r="E282" s="217">
        <v>4651800</v>
      </c>
      <c r="F282" s="228">
        <v>0</v>
      </c>
      <c r="G282" s="195"/>
    </row>
    <row r="283" spans="1:7" s="189" customFormat="1" ht="12.75">
      <c r="A283" s="224" t="s">
        <v>3011</v>
      </c>
      <c r="B283" s="225">
        <v>200</v>
      </c>
      <c r="C283" s="226" t="s">
        <v>624</v>
      </c>
      <c r="D283" s="227">
        <v>4651800</v>
      </c>
      <c r="E283" s="217">
        <v>4651800</v>
      </c>
      <c r="F283" s="228">
        <v>0</v>
      </c>
      <c r="G283" s="188"/>
    </row>
    <row r="284" spans="1:7" s="196" customFormat="1" ht="33.75">
      <c r="A284" s="224" t="s">
        <v>2893</v>
      </c>
      <c r="B284" s="225">
        <v>200</v>
      </c>
      <c r="C284" s="226" t="s">
        <v>625</v>
      </c>
      <c r="D284" s="227">
        <v>4651800</v>
      </c>
      <c r="E284" s="217">
        <v>4651800</v>
      </c>
      <c r="F284" s="228">
        <v>0</v>
      </c>
      <c r="G284" s="195"/>
    </row>
    <row r="285" spans="1:7" s="196" customFormat="1" ht="45">
      <c r="A285" s="224" t="s">
        <v>2719</v>
      </c>
      <c r="B285" s="225">
        <v>200</v>
      </c>
      <c r="C285" s="226" t="s">
        <v>626</v>
      </c>
      <c r="D285" s="227">
        <v>4587169.22</v>
      </c>
      <c r="E285" s="217">
        <v>4587169.22</v>
      </c>
      <c r="F285" s="228">
        <v>0</v>
      </c>
      <c r="G285" s="195"/>
    </row>
    <row r="286" spans="1:7" s="196" customFormat="1" ht="22.5">
      <c r="A286" s="224" t="s">
        <v>2720</v>
      </c>
      <c r="B286" s="225">
        <v>200</v>
      </c>
      <c r="C286" s="226" t="s">
        <v>627</v>
      </c>
      <c r="D286" s="227">
        <v>4587169.22</v>
      </c>
      <c r="E286" s="217">
        <v>4587169.22</v>
      </c>
      <c r="F286" s="228">
        <v>0</v>
      </c>
      <c r="G286" s="195"/>
    </row>
    <row r="287" spans="1:7" s="196" customFormat="1" ht="22.5">
      <c r="A287" s="224" t="s">
        <v>3012</v>
      </c>
      <c r="B287" s="225">
        <v>200</v>
      </c>
      <c r="C287" s="226" t="s">
        <v>628</v>
      </c>
      <c r="D287" s="227">
        <v>4424086.06</v>
      </c>
      <c r="E287" s="217">
        <v>4424086.06</v>
      </c>
      <c r="F287" s="228">
        <v>0</v>
      </c>
      <c r="G287" s="195"/>
    </row>
    <row r="288" spans="1:7" s="196" customFormat="1" ht="12.75">
      <c r="A288" s="193" t="s">
        <v>2777</v>
      </c>
      <c r="B288" s="213">
        <v>200</v>
      </c>
      <c r="C288" s="191" t="s">
        <v>1602</v>
      </c>
      <c r="D288" s="222">
        <v>3500107.28</v>
      </c>
      <c r="E288" s="220">
        <v>3500107.28</v>
      </c>
      <c r="F288" s="223">
        <v>0</v>
      </c>
      <c r="G288" s="195"/>
    </row>
    <row r="289" spans="1:7" s="196" customFormat="1" ht="12.75">
      <c r="A289" s="193" t="s">
        <v>1037</v>
      </c>
      <c r="B289" s="213">
        <v>200</v>
      </c>
      <c r="C289" s="191" t="s">
        <v>1603</v>
      </c>
      <c r="D289" s="222">
        <v>923978.78</v>
      </c>
      <c r="E289" s="220">
        <v>923978.78</v>
      </c>
      <c r="F289" s="223">
        <v>0</v>
      </c>
      <c r="G289" s="195"/>
    </row>
    <row r="290" spans="1:7" s="196" customFormat="1" ht="22.5">
      <c r="A290" s="224" t="s">
        <v>3013</v>
      </c>
      <c r="B290" s="225">
        <v>200</v>
      </c>
      <c r="C290" s="226" t="s">
        <v>1604</v>
      </c>
      <c r="D290" s="227">
        <v>163083.16</v>
      </c>
      <c r="E290" s="217">
        <v>163083.16</v>
      </c>
      <c r="F290" s="228">
        <v>0</v>
      </c>
      <c r="G290" s="195"/>
    </row>
    <row r="291" spans="1:7" s="189" customFormat="1" ht="12.75">
      <c r="A291" s="193" t="s">
        <v>1036</v>
      </c>
      <c r="B291" s="213">
        <v>200</v>
      </c>
      <c r="C291" s="191" t="s">
        <v>1605</v>
      </c>
      <c r="D291" s="222">
        <v>74483.16</v>
      </c>
      <c r="E291" s="220">
        <v>74483.16</v>
      </c>
      <c r="F291" s="223">
        <v>0</v>
      </c>
      <c r="G291" s="188"/>
    </row>
    <row r="292" spans="1:7" s="189" customFormat="1" ht="12.75">
      <c r="A292" s="193" t="s">
        <v>1039</v>
      </c>
      <c r="B292" s="213">
        <v>200</v>
      </c>
      <c r="C292" s="191" t="s">
        <v>1606</v>
      </c>
      <c r="D292" s="222">
        <v>88600</v>
      </c>
      <c r="E292" s="220">
        <v>88600</v>
      </c>
      <c r="F292" s="223">
        <v>0</v>
      </c>
      <c r="G292" s="188"/>
    </row>
    <row r="293" spans="1:7" s="196" customFormat="1" ht="22.5">
      <c r="A293" s="224" t="s">
        <v>2721</v>
      </c>
      <c r="B293" s="225">
        <v>200</v>
      </c>
      <c r="C293" s="226" t="s">
        <v>1607</v>
      </c>
      <c r="D293" s="227">
        <v>64630.78</v>
      </c>
      <c r="E293" s="217">
        <v>64630.78</v>
      </c>
      <c r="F293" s="228">
        <v>0</v>
      </c>
      <c r="G293" s="195"/>
    </row>
    <row r="294" spans="1:7" s="189" customFormat="1" ht="22.5">
      <c r="A294" s="224" t="s">
        <v>2722</v>
      </c>
      <c r="B294" s="225">
        <v>200</v>
      </c>
      <c r="C294" s="226" t="s">
        <v>1608</v>
      </c>
      <c r="D294" s="227">
        <v>64630.78</v>
      </c>
      <c r="E294" s="217">
        <v>64630.78</v>
      </c>
      <c r="F294" s="228">
        <v>0</v>
      </c>
      <c r="G294" s="188"/>
    </row>
    <row r="295" spans="1:7" s="189" customFormat="1" ht="22.5">
      <c r="A295" s="224" t="s">
        <v>3014</v>
      </c>
      <c r="B295" s="225">
        <v>200</v>
      </c>
      <c r="C295" s="226" t="s">
        <v>1609</v>
      </c>
      <c r="D295" s="227">
        <v>64630.78</v>
      </c>
      <c r="E295" s="217">
        <v>64630.78</v>
      </c>
      <c r="F295" s="228">
        <v>0</v>
      </c>
      <c r="G295" s="188"/>
    </row>
    <row r="296" spans="1:7" s="196" customFormat="1" ht="12.75">
      <c r="A296" s="193" t="s">
        <v>1038</v>
      </c>
      <c r="B296" s="213">
        <v>200</v>
      </c>
      <c r="C296" s="191" t="s">
        <v>1610</v>
      </c>
      <c r="D296" s="222">
        <v>45000</v>
      </c>
      <c r="E296" s="220">
        <v>45000</v>
      </c>
      <c r="F296" s="223">
        <v>0</v>
      </c>
      <c r="G296" s="195"/>
    </row>
    <row r="297" spans="1:7" s="196" customFormat="1" ht="12.75">
      <c r="A297" s="193" t="s">
        <v>1045</v>
      </c>
      <c r="B297" s="213">
        <v>200</v>
      </c>
      <c r="C297" s="191" t="s">
        <v>1611</v>
      </c>
      <c r="D297" s="222">
        <v>19630.78</v>
      </c>
      <c r="E297" s="220">
        <v>19630.78</v>
      </c>
      <c r="F297" s="223">
        <v>0</v>
      </c>
      <c r="G297" s="195"/>
    </row>
    <row r="298" spans="1:7" s="196" customFormat="1" ht="12.75">
      <c r="A298" s="224" t="s">
        <v>1612</v>
      </c>
      <c r="B298" s="225">
        <v>200</v>
      </c>
      <c r="C298" s="226" t="s">
        <v>1613</v>
      </c>
      <c r="D298" s="227">
        <v>103998947.18</v>
      </c>
      <c r="E298" s="217">
        <v>103433685.7</v>
      </c>
      <c r="F298" s="228">
        <v>565261.4799999945</v>
      </c>
      <c r="G298" s="195"/>
    </row>
    <row r="299" spans="1:7" s="189" customFormat="1" ht="12.75">
      <c r="A299" s="224" t="s">
        <v>2425</v>
      </c>
      <c r="B299" s="225">
        <v>200</v>
      </c>
      <c r="C299" s="226" t="s">
        <v>1614</v>
      </c>
      <c r="D299" s="227">
        <v>91620412</v>
      </c>
      <c r="E299" s="217">
        <v>91301222.51</v>
      </c>
      <c r="F299" s="228">
        <v>319189.48999999464</v>
      </c>
      <c r="G299" s="188"/>
    </row>
    <row r="300" spans="1:7" s="189" customFormat="1" ht="22.5">
      <c r="A300" s="224" t="s">
        <v>1246</v>
      </c>
      <c r="B300" s="225">
        <v>200</v>
      </c>
      <c r="C300" s="226" t="s">
        <v>1615</v>
      </c>
      <c r="D300" s="227">
        <v>91620412</v>
      </c>
      <c r="E300" s="217">
        <v>91301222.51</v>
      </c>
      <c r="F300" s="228">
        <v>319189.48999999464</v>
      </c>
      <c r="G300" s="188"/>
    </row>
    <row r="301" spans="1:7" s="189" customFormat="1" ht="45">
      <c r="A301" s="224" t="s">
        <v>2894</v>
      </c>
      <c r="B301" s="225">
        <v>200</v>
      </c>
      <c r="C301" s="226" t="s">
        <v>1616</v>
      </c>
      <c r="D301" s="227">
        <v>91620412</v>
      </c>
      <c r="E301" s="217">
        <v>91301222.51</v>
      </c>
      <c r="F301" s="228">
        <v>319189.48999999464</v>
      </c>
      <c r="G301" s="188"/>
    </row>
    <row r="302" spans="1:7" s="196" customFormat="1" ht="12.75">
      <c r="A302" s="224" t="s">
        <v>2727</v>
      </c>
      <c r="B302" s="225">
        <v>200</v>
      </c>
      <c r="C302" s="226" t="s">
        <v>1617</v>
      </c>
      <c r="D302" s="227">
        <v>91620412</v>
      </c>
      <c r="E302" s="217">
        <v>91301222.51</v>
      </c>
      <c r="F302" s="228">
        <v>319189.48999999464</v>
      </c>
      <c r="G302" s="195"/>
    </row>
    <row r="303" spans="1:7" s="196" customFormat="1" ht="12.75">
      <c r="A303" s="224" t="s">
        <v>2451</v>
      </c>
      <c r="B303" s="225">
        <v>200</v>
      </c>
      <c r="C303" s="226" t="s">
        <v>1618</v>
      </c>
      <c r="D303" s="227">
        <v>91620412</v>
      </c>
      <c r="E303" s="217">
        <v>91301222.51</v>
      </c>
      <c r="F303" s="228">
        <v>319189.48999999464</v>
      </c>
      <c r="G303" s="195"/>
    </row>
    <row r="304" spans="1:7" s="196" customFormat="1" ht="12.75">
      <c r="A304" s="193" t="s">
        <v>2202</v>
      </c>
      <c r="B304" s="213">
        <v>200</v>
      </c>
      <c r="C304" s="191" t="s">
        <v>1619</v>
      </c>
      <c r="D304" s="222">
        <v>91620412</v>
      </c>
      <c r="E304" s="220">
        <v>91301222.51</v>
      </c>
      <c r="F304" s="223">
        <v>319189.48999999464</v>
      </c>
      <c r="G304" s="195"/>
    </row>
    <row r="305" spans="1:7" s="196" customFormat="1" ht="12.75">
      <c r="A305" s="224" t="s">
        <v>1034</v>
      </c>
      <c r="B305" s="225">
        <v>200</v>
      </c>
      <c r="C305" s="226" t="s">
        <v>1620</v>
      </c>
      <c r="D305" s="227">
        <v>12378535.18</v>
      </c>
      <c r="E305" s="217">
        <v>12132463.19</v>
      </c>
      <c r="F305" s="228">
        <v>246071.99</v>
      </c>
      <c r="G305" s="195"/>
    </row>
    <row r="306" spans="1:7" s="196" customFormat="1" ht="22.5">
      <c r="A306" s="224" t="s">
        <v>2895</v>
      </c>
      <c r="B306" s="225">
        <v>200</v>
      </c>
      <c r="C306" s="226" t="s">
        <v>1621</v>
      </c>
      <c r="D306" s="227">
        <v>12378535.18</v>
      </c>
      <c r="E306" s="217">
        <v>12132463.19</v>
      </c>
      <c r="F306" s="228">
        <v>246071.99</v>
      </c>
      <c r="G306" s="195"/>
    </row>
    <row r="307" spans="1:7" s="196" customFormat="1" ht="33.75">
      <c r="A307" s="224" t="s">
        <v>2896</v>
      </c>
      <c r="B307" s="225">
        <v>200</v>
      </c>
      <c r="C307" s="226" t="s">
        <v>1622</v>
      </c>
      <c r="D307" s="227">
        <v>10464915.18</v>
      </c>
      <c r="E307" s="217">
        <v>10353097.01</v>
      </c>
      <c r="F307" s="228">
        <v>111818.17</v>
      </c>
      <c r="G307" s="195"/>
    </row>
    <row r="308" spans="1:7" s="189" customFormat="1" ht="45">
      <c r="A308" s="224" t="s">
        <v>2719</v>
      </c>
      <c r="B308" s="225">
        <v>200</v>
      </c>
      <c r="C308" s="226" t="s">
        <v>1623</v>
      </c>
      <c r="D308" s="227">
        <v>8754649.53</v>
      </c>
      <c r="E308" s="217">
        <v>8662377.26</v>
      </c>
      <c r="F308" s="228">
        <v>92272.26999999987</v>
      </c>
      <c r="G308" s="188"/>
    </row>
    <row r="309" spans="1:7" s="196" customFormat="1" ht="12.75">
      <c r="A309" s="224" t="s">
        <v>2726</v>
      </c>
      <c r="B309" s="225">
        <v>200</v>
      </c>
      <c r="C309" s="226" t="s">
        <v>1624</v>
      </c>
      <c r="D309" s="227">
        <v>8754649.53</v>
      </c>
      <c r="E309" s="217">
        <v>8662377.26</v>
      </c>
      <c r="F309" s="228">
        <v>92272.26999999987</v>
      </c>
      <c r="G309" s="195"/>
    </row>
    <row r="310" spans="1:7" s="196" customFormat="1" ht="22.5">
      <c r="A310" s="224" t="s">
        <v>1248</v>
      </c>
      <c r="B310" s="225">
        <v>200</v>
      </c>
      <c r="C310" s="226" t="s">
        <v>1625</v>
      </c>
      <c r="D310" s="227">
        <v>8304036.42</v>
      </c>
      <c r="E310" s="217">
        <v>8296813.539999999</v>
      </c>
      <c r="F310" s="228">
        <v>7222.879999999888</v>
      </c>
      <c r="G310" s="195"/>
    </row>
    <row r="311" spans="1:7" s="196" customFormat="1" ht="12.75">
      <c r="A311" s="193" t="s">
        <v>2777</v>
      </c>
      <c r="B311" s="213">
        <v>200</v>
      </c>
      <c r="C311" s="191" t="s">
        <v>1626</v>
      </c>
      <c r="D311" s="222">
        <v>6405105.6</v>
      </c>
      <c r="E311" s="220">
        <v>6404890.549999999</v>
      </c>
      <c r="F311" s="223">
        <v>215.04999999981374</v>
      </c>
      <c r="G311" s="195"/>
    </row>
    <row r="312" spans="1:7" s="196" customFormat="1" ht="12.75">
      <c r="A312" s="193" t="s">
        <v>1037</v>
      </c>
      <c r="B312" s="213">
        <v>200</v>
      </c>
      <c r="C312" s="191" t="s">
        <v>1627</v>
      </c>
      <c r="D312" s="222">
        <v>1898930.82</v>
      </c>
      <c r="E312" s="220">
        <v>1891922.99</v>
      </c>
      <c r="F312" s="223">
        <v>7007.8300000000745</v>
      </c>
      <c r="G312" s="195"/>
    </row>
    <row r="313" spans="1:7" s="196" customFormat="1" ht="22.5">
      <c r="A313" s="224" t="s">
        <v>1249</v>
      </c>
      <c r="B313" s="225">
        <v>200</v>
      </c>
      <c r="C313" s="226" t="s">
        <v>1628</v>
      </c>
      <c r="D313" s="227">
        <v>450613.11</v>
      </c>
      <c r="E313" s="217">
        <v>365563.72</v>
      </c>
      <c r="F313" s="228">
        <v>85049.39</v>
      </c>
      <c r="G313" s="195"/>
    </row>
    <row r="314" spans="1:7" s="196" customFormat="1" ht="12.75">
      <c r="A314" s="193" t="s">
        <v>1036</v>
      </c>
      <c r="B314" s="213">
        <v>200</v>
      </c>
      <c r="C314" s="191" t="s">
        <v>1629</v>
      </c>
      <c r="D314" s="222">
        <v>303590.61</v>
      </c>
      <c r="E314" s="220">
        <v>225916.22</v>
      </c>
      <c r="F314" s="223">
        <v>77674.39</v>
      </c>
      <c r="G314" s="195"/>
    </row>
    <row r="315" spans="1:7" s="189" customFormat="1" ht="12.75">
      <c r="A315" s="193" t="s">
        <v>1039</v>
      </c>
      <c r="B315" s="213">
        <v>200</v>
      </c>
      <c r="C315" s="191" t="s">
        <v>1630</v>
      </c>
      <c r="D315" s="222">
        <v>133622.5</v>
      </c>
      <c r="E315" s="220">
        <v>131247.5</v>
      </c>
      <c r="F315" s="223">
        <v>2375</v>
      </c>
      <c r="G315" s="188"/>
    </row>
    <row r="316" spans="1:7" s="189" customFormat="1" ht="12.75">
      <c r="A316" s="193" t="s">
        <v>1042</v>
      </c>
      <c r="B316" s="213">
        <v>200</v>
      </c>
      <c r="C316" s="191" t="s">
        <v>1631</v>
      </c>
      <c r="D316" s="222">
        <v>13400</v>
      </c>
      <c r="E316" s="220">
        <v>8400</v>
      </c>
      <c r="F316" s="223">
        <v>5000</v>
      </c>
      <c r="G316" s="188"/>
    </row>
    <row r="317" spans="1:7" s="196" customFormat="1" ht="22.5">
      <c r="A317" s="224" t="s">
        <v>2721</v>
      </c>
      <c r="B317" s="225">
        <v>200</v>
      </c>
      <c r="C317" s="226" t="s">
        <v>1632</v>
      </c>
      <c r="D317" s="227">
        <v>1697174.84</v>
      </c>
      <c r="E317" s="217">
        <v>1677628.94</v>
      </c>
      <c r="F317" s="228">
        <v>19545.9</v>
      </c>
      <c r="G317" s="195"/>
    </row>
    <row r="318" spans="1:7" s="189" customFormat="1" ht="22.5">
      <c r="A318" s="224" t="s">
        <v>2722</v>
      </c>
      <c r="B318" s="225">
        <v>200</v>
      </c>
      <c r="C318" s="226" t="s">
        <v>1633</v>
      </c>
      <c r="D318" s="227">
        <v>1697174.84</v>
      </c>
      <c r="E318" s="217">
        <v>1677628.94</v>
      </c>
      <c r="F318" s="228">
        <v>19545.9</v>
      </c>
      <c r="G318" s="188"/>
    </row>
    <row r="319" spans="1:7" s="189" customFormat="1" ht="22.5">
      <c r="A319" s="224" t="s">
        <v>3014</v>
      </c>
      <c r="B319" s="225">
        <v>200</v>
      </c>
      <c r="C319" s="226" t="s">
        <v>1634</v>
      </c>
      <c r="D319" s="227">
        <v>1697174.84</v>
      </c>
      <c r="E319" s="217">
        <v>1677628.94</v>
      </c>
      <c r="F319" s="228">
        <v>19545.9</v>
      </c>
      <c r="G319" s="188"/>
    </row>
    <row r="320" spans="1:7" s="189" customFormat="1" ht="12.75">
      <c r="A320" s="193" t="s">
        <v>1038</v>
      </c>
      <c r="B320" s="213">
        <v>200</v>
      </c>
      <c r="C320" s="191" t="s">
        <v>1635</v>
      </c>
      <c r="D320" s="222">
        <v>138801.24</v>
      </c>
      <c r="E320" s="220">
        <v>138801.1</v>
      </c>
      <c r="F320" s="223">
        <v>0.139999999984866</v>
      </c>
      <c r="G320" s="188"/>
    </row>
    <row r="321" spans="1:7" s="196" customFormat="1" ht="12.75">
      <c r="A321" s="193" t="s">
        <v>1040</v>
      </c>
      <c r="B321" s="213">
        <v>200</v>
      </c>
      <c r="C321" s="191" t="s">
        <v>1636</v>
      </c>
      <c r="D321" s="222">
        <v>427200</v>
      </c>
      <c r="E321" s="220">
        <v>407861.58</v>
      </c>
      <c r="F321" s="223">
        <v>19338.42</v>
      </c>
      <c r="G321" s="195"/>
    </row>
    <row r="322" spans="1:7" s="196" customFormat="1" ht="12.75">
      <c r="A322" s="193" t="s">
        <v>1041</v>
      </c>
      <c r="B322" s="213">
        <v>200</v>
      </c>
      <c r="C322" s="191" t="s">
        <v>1637</v>
      </c>
      <c r="D322" s="222">
        <v>479054.84</v>
      </c>
      <c r="E322" s="220">
        <v>479054.81</v>
      </c>
      <c r="F322" s="223">
        <v>0.030000000027939677</v>
      </c>
      <c r="G322" s="195"/>
    </row>
    <row r="323" spans="1:7" s="196" customFormat="1" ht="12.75">
      <c r="A323" s="193" t="s">
        <v>1042</v>
      </c>
      <c r="B323" s="213">
        <v>200</v>
      </c>
      <c r="C323" s="191" t="s">
        <v>1638</v>
      </c>
      <c r="D323" s="222">
        <v>234980.76</v>
      </c>
      <c r="E323" s="220">
        <v>234773.45</v>
      </c>
      <c r="F323" s="223">
        <v>207.30999999999767</v>
      </c>
      <c r="G323" s="195"/>
    </row>
    <row r="324" spans="1:7" s="189" customFormat="1" ht="12.75">
      <c r="A324" s="193" t="s">
        <v>1044</v>
      </c>
      <c r="B324" s="213">
        <v>200</v>
      </c>
      <c r="C324" s="191" t="s">
        <v>1639</v>
      </c>
      <c r="D324" s="222">
        <v>255600</v>
      </c>
      <c r="E324" s="220">
        <v>255600</v>
      </c>
      <c r="F324" s="223">
        <v>0</v>
      </c>
      <c r="G324" s="188"/>
    </row>
    <row r="325" spans="1:7" s="189" customFormat="1" ht="12.75">
      <c r="A325" s="193" t="s">
        <v>1045</v>
      </c>
      <c r="B325" s="213">
        <v>200</v>
      </c>
      <c r="C325" s="191" t="s">
        <v>1640</v>
      </c>
      <c r="D325" s="222">
        <v>161538</v>
      </c>
      <c r="E325" s="220">
        <v>161538</v>
      </c>
      <c r="F325" s="223">
        <v>0</v>
      </c>
      <c r="G325" s="188"/>
    </row>
    <row r="326" spans="1:7" s="189" customFormat="1" ht="12.75">
      <c r="A326" s="224" t="s">
        <v>2723</v>
      </c>
      <c r="B326" s="225">
        <v>200</v>
      </c>
      <c r="C326" s="226" t="s">
        <v>1641</v>
      </c>
      <c r="D326" s="227">
        <v>13090.81</v>
      </c>
      <c r="E326" s="217">
        <v>13090.81</v>
      </c>
      <c r="F326" s="228">
        <v>0</v>
      </c>
      <c r="G326" s="188"/>
    </row>
    <row r="327" spans="1:7" s="189" customFormat="1" ht="12.75">
      <c r="A327" s="224" t="s">
        <v>2725</v>
      </c>
      <c r="B327" s="225">
        <v>200</v>
      </c>
      <c r="C327" s="226" t="s">
        <v>1642</v>
      </c>
      <c r="D327" s="227">
        <v>13090.81</v>
      </c>
      <c r="E327" s="217">
        <v>13090.81</v>
      </c>
      <c r="F327" s="228">
        <v>0</v>
      </c>
      <c r="G327" s="188"/>
    </row>
    <row r="328" spans="1:7" s="189" customFormat="1" ht="12.75">
      <c r="A328" s="224" t="s">
        <v>3015</v>
      </c>
      <c r="B328" s="225">
        <v>200</v>
      </c>
      <c r="C328" s="226" t="s">
        <v>1643</v>
      </c>
      <c r="D328" s="227">
        <v>13090.81</v>
      </c>
      <c r="E328" s="217">
        <v>13090.81</v>
      </c>
      <c r="F328" s="228">
        <v>0</v>
      </c>
      <c r="G328" s="188"/>
    </row>
    <row r="329" spans="1:7" s="189" customFormat="1" ht="12.75">
      <c r="A329" s="193" t="s">
        <v>1043</v>
      </c>
      <c r="B329" s="213">
        <v>200</v>
      </c>
      <c r="C329" s="191" t="s">
        <v>1644</v>
      </c>
      <c r="D329" s="222">
        <v>13090.81</v>
      </c>
      <c r="E329" s="220">
        <v>13090.81</v>
      </c>
      <c r="F329" s="223">
        <v>0</v>
      </c>
      <c r="G329" s="188"/>
    </row>
    <row r="330" spans="1:7" s="196" customFormat="1" ht="56.25">
      <c r="A330" s="224" t="s">
        <v>2897</v>
      </c>
      <c r="B330" s="225">
        <v>200</v>
      </c>
      <c r="C330" s="226" t="s">
        <v>1645</v>
      </c>
      <c r="D330" s="227">
        <v>77370</v>
      </c>
      <c r="E330" s="217">
        <v>77370</v>
      </c>
      <c r="F330" s="228">
        <v>0</v>
      </c>
      <c r="G330" s="195"/>
    </row>
    <row r="331" spans="1:7" s="196" customFormat="1" ht="22.5">
      <c r="A331" s="224" t="s">
        <v>2721</v>
      </c>
      <c r="B331" s="225">
        <v>200</v>
      </c>
      <c r="C331" s="226" t="s">
        <v>1646</v>
      </c>
      <c r="D331" s="227">
        <v>77370</v>
      </c>
      <c r="E331" s="217">
        <v>77370</v>
      </c>
      <c r="F331" s="228">
        <v>0</v>
      </c>
      <c r="G331" s="195"/>
    </row>
    <row r="332" spans="1:7" s="196" customFormat="1" ht="22.5">
      <c r="A332" s="224" t="s">
        <v>2722</v>
      </c>
      <c r="B332" s="225">
        <v>200</v>
      </c>
      <c r="C332" s="226" t="s">
        <v>1647</v>
      </c>
      <c r="D332" s="227">
        <v>77370</v>
      </c>
      <c r="E332" s="217">
        <v>77370</v>
      </c>
      <c r="F332" s="228">
        <v>0</v>
      </c>
      <c r="G332" s="195"/>
    </row>
    <row r="333" spans="1:7" s="189" customFormat="1" ht="22.5">
      <c r="A333" s="224" t="s">
        <v>3014</v>
      </c>
      <c r="B333" s="225">
        <v>200</v>
      </c>
      <c r="C333" s="226" t="s">
        <v>1648</v>
      </c>
      <c r="D333" s="227">
        <v>77370</v>
      </c>
      <c r="E333" s="217">
        <v>77370</v>
      </c>
      <c r="F333" s="228">
        <v>0</v>
      </c>
      <c r="G333" s="188"/>
    </row>
    <row r="334" spans="1:7" s="196" customFormat="1" ht="12.75">
      <c r="A334" s="193" t="s">
        <v>1044</v>
      </c>
      <c r="B334" s="213">
        <v>200</v>
      </c>
      <c r="C334" s="191" t="s">
        <v>1649</v>
      </c>
      <c r="D334" s="222">
        <v>77370</v>
      </c>
      <c r="E334" s="220">
        <v>77370</v>
      </c>
      <c r="F334" s="223">
        <v>0</v>
      </c>
      <c r="G334" s="195"/>
    </row>
    <row r="335" spans="1:7" s="196" customFormat="1" ht="12.75">
      <c r="A335" s="224" t="s">
        <v>1035</v>
      </c>
      <c r="B335" s="225">
        <v>200</v>
      </c>
      <c r="C335" s="226" t="s">
        <v>1650</v>
      </c>
      <c r="D335" s="227">
        <v>1042800</v>
      </c>
      <c r="E335" s="217">
        <v>918127</v>
      </c>
      <c r="F335" s="228">
        <v>124673</v>
      </c>
      <c r="G335" s="195"/>
    </row>
    <row r="336" spans="1:7" s="196" customFormat="1" ht="22.5">
      <c r="A336" s="224" t="s">
        <v>2721</v>
      </c>
      <c r="B336" s="225">
        <v>200</v>
      </c>
      <c r="C336" s="226" t="s">
        <v>1651</v>
      </c>
      <c r="D336" s="227">
        <v>1042800</v>
      </c>
      <c r="E336" s="217">
        <v>918127</v>
      </c>
      <c r="F336" s="228">
        <v>124673</v>
      </c>
      <c r="G336" s="195"/>
    </row>
    <row r="337" spans="1:7" s="196" customFormat="1" ht="22.5">
      <c r="A337" s="224" t="s">
        <v>2722</v>
      </c>
      <c r="B337" s="225">
        <v>200</v>
      </c>
      <c r="C337" s="226" t="s">
        <v>1652</v>
      </c>
      <c r="D337" s="227">
        <v>1042800</v>
      </c>
      <c r="E337" s="217">
        <v>918127</v>
      </c>
      <c r="F337" s="228">
        <v>124673</v>
      </c>
      <c r="G337" s="195"/>
    </row>
    <row r="338" spans="1:7" s="189" customFormat="1" ht="22.5">
      <c r="A338" s="224" t="s">
        <v>3014</v>
      </c>
      <c r="B338" s="225">
        <v>200</v>
      </c>
      <c r="C338" s="226" t="s">
        <v>1653</v>
      </c>
      <c r="D338" s="227">
        <v>1042800</v>
      </c>
      <c r="E338" s="217">
        <v>918127</v>
      </c>
      <c r="F338" s="228">
        <v>124673</v>
      </c>
      <c r="G338" s="188"/>
    </row>
    <row r="339" spans="1:7" s="196" customFormat="1" ht="12.75">
      <c r="A339" s="193" t="s">
        <v>1039</v>
      </c>
      <c r="B339" s="213">
        <v>200</v>
      </c>
      <c r="C339" s="191" t="s">
        <v>1654</v>
      </c>
      <c r="D339" s="222">
        <v>467500</v>
      </c>
      <c r="E339" s="220">
        <v>425675</v>
      </c>
      <c r="F339" s="223">
        <v>41825</v>
      </c>
      <c r="G339" s="195"/>
    </row>
    <row r="340" spans="1:7" s="196" customFormat="1" ht="12.75">
      <c r="A340" s="193" t="s">
        <v>1042</v>
      </c>
      <c r="B340" s="213">
        <v>200</v>
      </c>
      <c r="C340" s="191" t="s">
        <v>1655</v>
      </c>
      <c r="D340" s="222">
        <v>83300</v>
      </c>
      <c r="E340" s="220">
        <v>83300</v>
      </c>
      <c r="F340" s="223">
        <v>0</v>
      </c>
      <c r="G340" s="195"/>
    </row>
    <row r="341" spans="1:7" s="196" customFormat="1" ht="12.75">
      <c r="A341" s="193" t="s">
        <v>1043</v>
      </c>
      <c r="B341" s="213">
        <v>200</v>
      </c>
      <c r="C341" s="191" t="s">
        <v>1656</v>
      </c>
      <c r="D341" s="222">
        <v>363818</v>
      </c>
      <c r="E341" s="220">
        <v>280970</v>
      </c>
      <c r="F341" s="223">
        <v>82848</v>
      </c>
      <c r="G341" s="195"/>
    </row>
    <row r="342" spans="1:7" s="196" customFormat="1" ht="12.75">
      <c r="A342" s="193" t="s">
        <v>1044</v>
      </c>
      <c r="B342" s="213">
        <v>200</v>
      </c>
      <c r="C342" s="191" t="s">
        <v>1657</v>
      </c>
      <c r="D342" s="222">
        <v>26400</v>
      </c>
      <c r="E342" s="220">
        <v>26400</v>
      </c>
      <c r="F342" s="223">
        <v>0</v>
      </c>
      <c r="G342" s="195"/>
    </row>
    <row r="343" spans="1:7" s="189" customFormat="1" ht="12.75">
      <c r="A343" s="193" t="s">
        <v>1045</v>
      </c>
      <c r="B343" s="213">
        <v>200</v>
      </c>
      <c r="C343" s="191" t="s">
        <v>1658</v>
      </c>
      <c r="D343" s="222">
        <v>101782</v>
      </c>
      <c r="E343" s="220">
        <v>101782</v>
      </c>
      <c r="F343" s="223">
        <v>0</v>
      </c>
      <c r="G343" s="188"/>
    </row>
    <row r="344" spans="1:7" s="189" customFormat="1" ht="33.75">
      <c r="A344" s="224" t="s">
        <v>2898</v>
      </c>
      <c r="B344" s="225">
        <v>200</v>
      </c>
      <c r="C344" s="226" t="s">
        <v>1659</v>
      </c>
      <c r="D344" s="227">
        <v>19750</v>
      </c>
      <c r="E344" s="217">
        <v>19750</v>
      </c>
      <c r="F344" s="228">
        <v>0</v>
      </c>
      <c r="G344" s="188"/>
    </row>
    <row r="345" spans="1:7" s="189" customFormat="1" ht="22.5">
      <c r="A345" s="224" t="s">
        <v>2721</v>
      </c>
      <c r="B345" s="225">
        <v>200</v>
      </c>
      <c r="C345" s="226" t="s">
        <v>1660</v>
      </c>
      <c r="D345" s="227">
        <v>19750</v>
      </c>
      <c r="E345" s="217">
        <v>19750</v>
      </c>
      <c r="F345" s="228">
        <v>0</v>
      </c>
      <c r="G345" s="188"/>
    </row>
    <row r="346" spans="1:7" s="189" customFormat="1" ht="22.5">
      <c r="A346" s="224" t="s">
        <v>2722</v>
      </c>
      <c r="B346" s="225">
        <v>200</v>
      </c>
      <c r="C346" s="226" t="s">
        <v>1661</v>
      </c>
      <c r="D346" s="227">
        <v>19750</v>
      </c>
      <c r="E346" s="217">
        <v>19750</v>
      </c>
      <c r="F346" s="228">
        <v>0</v>
      </c>
      <c r="G346" s="188"/>
    </row>
    <row r="347" spans="1:7" s="189" customFormat="1" ht="22.5">
      <c r="A347" s="224" t="s">
        <v>3014</v>
      </c>
      <c r="B347" s="225">
        <v>200</v>
      </c>
      <c r="C347" s="226" t="s">
        <v>1662</v>
      </c>
      <c r="D347" s="227">
        <v>19750</v>
      </c>
      <c r="E347" s="217">
        <v>19750</v>
      </c>
      <c r="F347" s="228">
        <v>0</v>
      </c>
      <c r="G347" s="188"/>
    </row>
    <row r="348" spans="1:7" s="196" customFormat="1" ht="12.75">
      <c r="A348" s="193" t="s">
        <v>1045</v>
      </c>
      <c r="B348" s="213">
        <v>200</v>
      </c>
      <c r="C348" s="191" t="s">
        <v>1663</v>
      </c>
      <c r="D348" s="222">
        <v>19750</v>
      </c>
      <c r="E348" s="220">
        <v>19750</v>
      </c>
      <c r="F348" s="223">
        <v>0</v>
      </c>
      <c r="G348" s="195"/>
    </row>
    <row r="349" spans="1:7" s="196" customFormat="1" ht="22.5">
      <c r="A349" s="224" t="s">
        <v>634</v>
      </c>
      <c r="B349" s="225">
        <v>200</v>
      </c>
      <c r="C349" s="226" t="s">
        <v>1664</v>
      </c>
      <c r="D349" s="227">
        <v>773700</v>
      </c>
      <c r="E349" s="217">
        <v>764119.18</v>
      </c>
      <c r="F349" s="228">
        <v>9580.819999999978</v>
      </c>
      <c r="G349" s="195"/>
    </row>
    <row r="350" spans="1:7" s="196" customFormat="1" ht="45">
      <c r="A350" s="224" t="s">
        <v>2719</v>
      </c>
      <c r="B350" s="225">
        <v>200</v>
      </c>
      <c r="C350" s="226" t="s">
        <v>1665</v>
      </c>
      <c r="D350" s="227">
        <v>38685</v>
      </c>
      <c r="E350" s="217">
        <v>38685</v>
      </c>
      <c r="F350" s="228">
        <v>0</v>
      </c>
      <c r="G350" s="195"/>
    </row>
    <row r="351" spans="1:7" s="196" customFormat="1" ht="12.75">
      <c r="A351" s="224" t="s">
        <v>2726</v>
      </c>
      <c r="B351" s="225">
        <v>200</v>
      </c>
      <c r="C351" s="226" t="s">
        <v>1666</v>
      </c>
      <c r="D351" s="227">
        <v>38685</v>
      </c>
      <c r="E351" s="217">
        <v>38685</v>
      </c>
      <c r="F351" s="228">
        <v>0</v>
      </c>
      <c r="G351" s="195"/>
    </row>
    <row r="352" spans="1:7" s="189" customFormat="1" ht="22.5">
      <c r="A352" s="224" t="s">
        <v>1249</v>
      </c>
      <c r="B352" s="225">
        <v>200</v>
      </c>
      <c r="C352" s="226" t="s">
        <v>1667</v>
      </c>
      <c r="D352" s="227">
        <v>38685</v>
      </c>
      <c r="E352" s="217">
        <v>38685</v>
      </c>
      <c r="F352" s="228">
        <v>0</v>
      </c>
      <c r="G352" s="188"/>
    </row>
    <row r="353" spans="1:7" s="196" customFormat="1" ht="12.75">
      <c r="A353" s="193" t="s">
        <v>1039</v>
      </c>
      <c r="B353" s="213">
        <v>200</v>
      </c>
      <c r="C353" s="191" t="s">
        <v>1668</v>
      </c>
      <c r="D353" s="222">
        <v>22100</v>
      </c>
      <c r="E353" s="220">
        <v>22100</v>
      </c>
      <c r="F353" s="223">
        <v>0</v>
      </c>
      <c r="G353" s="195"/>
    </row>
    <row r="354" spans="1:7" s="196" customFormat="1" ht="12.75">
      <c r="A354" s="193" t="s">
        <v>1042</v>
      </c>
      <c r="B354" s="213">
        <v>200</v>
      </c>
      <c r="C354" s="191" t="s">
        <v>1669</v>
      </c>
      <c r="D354" s="222">
        <v>16585</v>
      </c>
      <c r="E354" s="220">
        <v>16585</v>
      </c>
      <c r="F354" s="223">
        <v>0</v>
      </c>
      <c r="G354" s="195"/>
    </row>
    <row r="355" spans="1:7" s="196" customFormat="1" ht="22.5">
      <c r="A355" s="224" t="s">
        <v>2721</v>
      </c>
      <c r="B355" s="225">
        <v>200</v>
      </c>
      <c r="C355" s="226" t="s">
        <v>1670</v>
      </c>
      <c r="D355" s="227">
        <v>735015</v>
      </c>
      <c r="E355" s="217">
        <v>725434.18</v>
      </c>
      <c r="F355" s="228">
        <v>9580.819999999978</v>
      </c>
      <c r="G355" s="195"/>
    </row>
    <row r="356" spans="1:7" s="196" customFormat="1" ht="22.5">
      <c r="A356" s="224" t="s">
        <v>2722</v>
      </c>
      <c r="B356" s="225">
        <v>200</v>
      </c>
      <c r="C356" s="226" t="s">
        <v>1671</v>
      </c>
      <c r="D356" s="227">
        <v>735015</v>
      </c>
      <c r="E356" s="217">
        <v>725434.18</v>
      </c>
      <c r="F356" s="228">
        <v>9580.819999999978</v>
      </c>
      <c r="G356" s="195"/>
    </row>
    <row r="357" spans="1:7" s="189" customFormat="1" ht="22.5">
      <c r="A357" s="224" t="s">
        <v>3014</v>
      </c>
      <c r="B357" s="225">
        <v>200</v>
      </c>
      <c r="C357" s="226" t="s">
        <v>1672</v>
      </c>
      <c r="D357" s="227">
        <v>735015</v>
      </c>
      <c r="E357" s="217">
        <v>725434.18</v>
      </c>
      <c r="F357" s="228">
        <v>9580.819999999978</v>
      </c>
      <c r="G357" s="188"/>
    </row>
    <row r="358" spans="1:7" s="189" customFormat="1" ht="12.75">
      <c r="A358" s="193" t="s">
        <v>1039</v>
      </c>
      <c r="B358" s="213">
        <v>200</v>
      </c>
      <c r="C358" s="191" t="s">
        <v>1673</v>
      </c>
      <c r="D358" s="222">
        <v>318988.92</v>
      </c>
      <c r="E358" s="220">
        <v>310968</v>
      </c>
      <c r="F358" s="223">
        <v>8020.919999999984</v>
      </c>
      <c r="G358" s="188"/>
    </row>
    <row r="359" spans="1:7" s="196" customFormat="1" ht="12.75">
      <c r="A359" s="193" t="s">
        <v>1042</v>
      </c>
      <c r="B359" s="213">
        <v>200</v>
      </c>
      <c r="C359" s="191" t="s">
        <v>1674</v>
      </c>
      <c r="D359" s="222">
        <v>63485</v>
      </c>
      <c r="E359" s="220">
        <v>63485</v>
      </c>
      <c r="F359" s="223">
        <v>0</v>
      </c>
      <c r="G359" s="195"/>
    </row>
    <row r="360" spans="1:7" s="196" customFormat="1" ht="12.75">
      <c r="A360" s="193" t="s">
        <v>1043</v>
      </c>
      <c r="B360" s="213">
        <v>200</v>
      </c>
      <c r="C360" s="191" t="s">
        <v>1675</v>
      </c>
      <c r="D360" s="222">
        <v>265171.08</v>
      </c>
      <c r="E360" s="220">
        <v>263621.08</v>
      </c>
      <c r="F360" s="223">
        <v>1550</v>
      </c>
      <c r="G360" s="195"/>
    </row>
    <row r="361" spans="1:7" s="196" customFormat="1" ht="12.75">
      <c r="A361" s="193" t="s">
        <v>1045</v>
      </c>
      <c r="B361" s="213">
        <v>200</v>
      </c>
      <c r="C361" s="191" t="s">
        <v>1676</v>
      </c>
      <c r="D361" s="222">
        <v>87370</v>
      </c>
      <c r="E361" s="220">
        <v>87360.1</v>
      </c>
      <c r="F361" s="223">
        <v>9.89999999999418</v>
      </c>
      <c r="G361" s="195"/>
    </row>
    <row r="362" spans="1:7" s="189" customFormat="1" ht="12.75">
      <c r="A362" s="224" t="s">
        <v>1677</v>
      </c>
      <c r="B362" s="225">
        <v>200</v>
      </c>
      <c r="C362" s="226" t="s">
        <v>1678</v>
      </c>
      <c r="D362" s="227">
        <v>21217221</v>
      </c>
      <c r="E362" s="217">
        <v>19828500.87</v>
      </c>
      <c r="F362" s="228">
        <v>1388720.13</v>
      </c>
      <c r="G362" s="188"/>
    </row>
    <row r="363" spans="1:7" s="189" customFormat="1" ht="12.75">
      <c r="A363" s="224" t="s">
        <v>1762</v>
      </c>
      <c r="B363" s="225">
        <v>200</v>
      </c>
      <c r="C363" s="226" t="s">
        <v>1679</v>
      </c>
      <c r="D363" s="227">
        <v>12425588</v>
      </c>
      <c r="E363" s="217">
        <v>12190430.59</v>
      </c>
      <c r="F363" s="228">
        <v>235157.41</v>
      </c>
      <c r="G363" s="188"/>
    </row>
    <row r="364" spans="1:7" s="189" customFormat="1" ht="22.5">
      <c r="A364" s="224" t="s">
        <v>1246</v>
      </c>
      <c r="B364" s="225">
        <v>200</v>
      </c>
      <c r="C364" s="226" t="s">
        <v>1680</v>
      </c>
      <c r="D364" s="227">
        <v>11730588</v>
      </c>
      <c r="E364" s="217">
        <v>11707430.59</v>
      </c>
      <c r="F364" s="228">
        <v>23157.41</v>
      </c>
      <c r="G364" s="188"/>
    </row>
    <row r="365" spans="1:7" s="189" customFormat="1" ht="45">
      <c r="A365" s="224" t="s">
        <v>635</v>
      </c>
      <c r="B365" s="225">
        <v>200</v>
      </c>
      <c r="C365" s="226" t="s">
        <v>1681</v>
      </c>
      <c r="D365" s="227">
        <v>2809330</v>
      </c>
      <c r="E365" s="217">
        <v>2801980.33</v>
      </c>
      <c r="F365" s="228">
        <v>7349.6699999999255</v>
      </c>
      <c r="G365" s="188"/>
    </row>
    <row r="366" spans="1:7" s="196" customFormat="1" ht="12.75">
      <c r="A366" s="224" t="s">
        <v>2727</v>
      </c>
      <c r="B366" s="225">
        <v>200</v>
      </c>
      <c r="C366" s="226" t="s">
        <v>1682</v>
      </c>
      <c r="D366" s="227">
        <v>2809330</v>
      </c>
      <c r="E366" s="217">
        <v>2801980.33</v>
      </c>
      <c r="F366" s="228">
        <v>7349.6699999999255</v>
      </c>
      <c r="G366" s="195"/>
    </row>
    <row r="367" spans="1:7" s="196" customFormat="1" ht="12.75">
      <c r="A367" s="224" t="s">
        <v>2451</v>
      </c>
      <c r="B367" s="225">
        <v>200</v>
      </c>
      <c r="C367" s="226" t="s">
        <v>1683</v>
      </c>
      <c r="D367" s="227">
        <v>2809330</v>
      </c>
      <c r="E367" s="217">
        <v>2801980.33</v>
      </c>
      <c r="F367" s="228">
        <v>7349.6699999999255</v>
      </c>
      <c r="G367" s="195"/>
    </row>
    <row r="368" spans="1:7" s="196" customFormat="1" ht="12.75">
      <c r="A368" s="193" t="s">
        <v>2202</v>
      </c>
      <c r="B368" s="213">
        <v>200</v>
      </c>
      <c r="C368" s="191" t="s">
        <v>1684</v>
      </c>
      <c r="D368" s="222">
        <v>2809330</v>
      </c>
      <c r="E368" s="220">
        <v>2801980.33</v>
      </c>
      <c r="F368" s="223">
        <v>7349.6699999999255</v>
      </c>
      <c r="G368" s="195"/>
    </row>
    <row r="369" spans="1:7" s="196" customFormat="1" ht="12.75">
      <c r="A369" s="224" t="s">
        <v>1764</v>
      </c>
      <c r="B369" s="225">
        <v>200</v>
      </c>
      <c r="C369" s="226" t="s">
        <v>1685</v>
      </c>
      <c r="D369" s="227">
        <v>8921258</v>
      </c>
      <c r="E369" s="217">
        <v>8905450.26</v>
      </c>
      <c r="F369" s="228">
        <v>15807.740000000107</v>
      </c>
      <c r="G369" s="195"/>
    </row>
    <row r="370" spans="1:7" s="196" customFormat="1" ht="22.5">
      <c r="A370" s="224" t="s">
        <v>2721</v>
      </c>
      <c r="B370" s="225">
        <v>200</v>
      </c>
      <c r="C370" s="226" t="s">
        <v>1686</v>
      </c>
      <c r="D370" s="227">
        <v>8921258</v>
      </c>
      <c r="E370" s="217">
        <v>8905450.26</v>
      </c>
      <c r="F370" s="228">
        <v>15807.740000000107</v>
      </c>
      <c r="G370" s="195"/>
    </row>
    <row r="371" spans="1:7" s="196" customFormat="1" ht="22.5">
      <c r="A371" s="224" t="s">
        <v>2722</v>
      </c>
      <c r="B371" s="225">
        <v>200</v>
      </c>
      <c r="C371" s="226" t="s">
        <v>1687</v>
      </c>
      <c r="D371" s="227">
        <v>8921258</v>
      </c>
      <c r="E371" s="217">
        <v>8905450.26</v>
      </c>
      <c r="F371" s="228">
        <v>15807.740000000107</v>
      </c>
      <c r="G371" s="195"/>
    </row>
    <row r="372" spans="1:7" s="189" customFormat="1" ht="22.5">
      <c r="A372" s="224" t="s">
        <v>3014</v>
      </c>
      <c r="B372" s="225">
        <v>200</v>
      </c>
      <c r="C372" s="226" t="s">
        <v>1688</v>
      </c>
      <c r="D372" s="227">
        <v>8921258</v>
      </c>
      <c r="E372" s="217">
        <v>8905450.26</v>
      </c>
      <c r="F372" s="228">
        <v>15807.740000000107</v>
      </c>
      <c r="G372" s="188"/>
    </row>
    <row r="373" spans="1:7" s="196" customFormat="1" ht="12.75">
      <c r="A373" s="193" t="s">
        <v>1039</v>
      </c>
      <c r="B373" s="213">
        <v>200</v>
      </c>
      <c r="C373" s="191" t="s">
        <v>1689</v>
      </c>
      <c r="D373" s="222">
        <v>2536124</v>
      </c>
      <c r="E373" s="220">
        <v>2535873.76</v>
      </c>
      <c r="F373" s="223">
        <v>250.24000000022352</v>
      </c>
      <c r="G373" s="195"/>
    </row>
    <row r="374" spans="1:7" s="196" customFormat="1" ht="12.75">
      <c r="A374" s="193" t="s">
        <v>1042</v>
      </c>
      <c r="B374" s="213">
        <v>200</v>
      </c>
      <c r="C374" s="191" t="s">
        <v>1690</v>
      </c>
      <c r="D374" s="222">
        <v>4582959</v>
      </c>
      <c r="E374" s="220">
        <v>4567483.12</v>
      </c>
      <c r="F374" s="223">
        <v>15475.879999999888</v>
      </c>
      <c r="G374" s="195"/>
    </row>
    <row r="375" spans="1:7" s="196" customFormat="1" ht="12.75">
      <c r="A375" s="193" t="s">
        <v>1043</v>
      </c>
      <c r="B375" s="213">
        <v>200</v>
      </c>
      <c r="C375" s="191" t="s">
        <v>1691</v>
      </c>
      <c r="D375" s="222">
        <v>1430900</v>
      </c>
      <c r="E375" s="220">
        <v>1430900</v>
      </c>
      <c r="F375" s="223">
        <v>0</v>
      </c>
      <c r="G375" s="195"/>
    </row>
    <row r="376" spans="1:7" s="196" customFormat="1" ht="12.75">
      <c r="A376" s="193" t="s">
        <v>1045</v>
      </c>
      <c r="B376" s="213">
        <v>200</v>
      </c>
      <c r="C376" s="191" t="s">
        <v>1692</v>
      </c>
      <c r="D376" s="222">
        <v>371275</v>
      </c>
      <c r="E376" s="220">
        <v>371193.38</v>
      </c>
      <c r="F376" s="223">
        <v>81.61999999999534</v>
      </c>
      <c r="G376" s="195"/>
    </row>
    <row r="377" spans="1:7" s="189" customFormat="1" ht="12.75">
      <c r="A377" s="224" t="s">
        <v>3011</v>
      </c>
      <c r="B377" s="225">
        <v>200</v>
      </c>
      <c r="C377" s="226" t="s">
        <v>1693</v>
      </c>
      <c r="D377" s="227">
        <v>695000</v>
      </c>
      <c r="E377" s="217">
        <v>483000</v>
      </c>
      <c r="F377" s="228">
        <v>212000</v>
      </c>
      <c r="G377" s="188"/>
    </row>
    <row r="378" spans="1:7" s="189" customFormat="1" ht="33.75">
      <c r="A378" s="224" t="s">
        <v>3076</v>
      </c>
      <c r="B378" s="225">
        <v>200</v>
      </c>
      <c r="C378" s="226" t="s">
        <v>3077</v>
      </c>
      <c r="D378" s="227">
        <v>212000</v>
      </c>
      <c r="E378" s="217">
        <v>0</v>
      </c>
      <c r="F378" s="228">
        <v>212000</v>
      </c>
      <c r="G378" s="188"/>
    </row>
    <row r="379" spans="1:7" s="189" customFormat="1" ht="12.75">
      <c r="A379" s="224" t="s">
        <v>2727</v>
      </c>
      <c r="B379" s="225">
        <v>200</v>
      </c>
      <c r="C379" s="226" t="s">
        <v>3078</v>
      </c>
      <c r="D379" s="227">
        <v>212000</v>
      </c>
      <c r="E379" s="217">
        <v>0</v>
      </c>
      <c r="F379" s="228">
        <v>212000</v>
      </c>
      <c r="G379" s="188"/>
    </row>
    <row r="380" spans="1:7" s="189" customFormat="1" ht="12.75">
      <c r="A380" s="224" t="s">
        <v>2451</v>
      </c>
      <c r="B380" s="225">
        <v>200</v>
      </c>
      <c r="C380" s="226" t="s">
        <v>3079</v>
      </c>
      <c r="D380" s="227">
        <v>212000</v>
      </c>
      <c r="E380" s="217">
        <v>0</v>
      </c>
      <c r="F380" s="228">
        <v>212000</v>
      </c>
      <c r="G380" s="188"/>
    </row>
    <row r="381" spans="1:7" s="196" customFormat="1" ht="12.75">
      <c r="A381" s="193" t="s">
        <v>2202</v>
      </c>
      <c r="B381" s="213">
        <v>200</v>
      </c>
      <c r="C381" s="191" t="s">
        <v>3080</v>
      </c>
      <c r="D381" s="222">
        <v>212000</v>
      </c>
      <c r="E381" s="220">
        <v>0</v>
      </c>
      <c r="F381" s="223">
        <v>212000</v>
      </c>
      <c r="G381" s="195"/>
    </row>
    <row r="382" spans="1:7" s="196" customFormat="1" ht="22.5">
      <c r="A382" s="224" t="s">
        <v>1694</v>
      </c>
      <c r="B382" s="225">
        <v>200</v>
      </c>
      <c r="C382" s="226" t="s">
        <v>1695</v>
      </c>
      <c r="D382" s="227">
        <v>200000</v>
      </c>
      <c r="E382" s="217">
        <v>200000</v>
      </c>
      <c r="F382" s="228">
        <v>0</v>
      </c>
      <c r="G382" s="195"/>
    </row>
    <row r="383" spans="1:7" s="196" customFormat="1" ht="12.75">
      <c r="A383" s="224" t="s">
        <v>2727</v>
      </c>
      <c r="B383" s="225">
        <v>200</v>
      </c>
      <c r="C383" s="226" t="s">
        <v>1696</v>
      </c>
      <c r="D383" s="227">
        <v>200000</v>
      </c>
      <c r="E383" s="217">
        <v>200000</v>
      </c>
      <c r="F383" s="228">
        <v>0</v>
      </c>
      <c r="G383" s="195"/>
    </row>
    <row r="384" spans="1:7" s="196" customFormat="1" ht="12.75">
      <c r="A384" s="224" t="s">
        <v>2451</v>
      </c>
      <c r="B384" s="225">
        <v>200</v>
      </c>
      <c r="C384" s="226" t="s">
        <v>1697</v>
      </c>
      <c r="D384" s="227">
        <v>200000</v>
      </c>
      <c r="E384" s="217">
        <v>200000</v>
      </c>
      <c r="F384" s="228">
        <v>0</v>
      </c>
      <c r="G384" s="195"/>
    </row>
    <row r="385" spans="1:7" s="189" customFormat="1" ht="12.75">
      <c r="A385" s="193" t="s">
        <v>2202</v>
      </c>
      <c r="B385" s="213">
        <v>200</v>
      </c>
      <c r="C385" s="191" t="s">
        <v>1698</v>
      </c>
      <c r="D385" s="222">
        <v>200000</v>
      </c>
      <c r="E385" s="220">
        <v>200000</v>
      </c>
      <c r="F385" s="223">
        <v>0</v>
      </c>
      <c r="G385" s="188"/>
    </row>
    <row r="386" spans="1:7" s="196" customFormat="1" ht="33.75">
      <c r="A386" s="224" t="s">
        <v>1699</v>
      </c>
      <c r="B386" s="225">
        <v>200</v>
      </c>
      <c r="C386" s="226" t="s">
        <v>1700</v>
      </c>
      <c r="D386" s="227">
        <v>50000</v>
      </c>
      <c r="E386" s="217">
        <v>50000</v>
      </c>
      <c r="F386" s="228">
        <v>0</v>
      </c>
      <c r="G386" s="195"/>
    </row>
    <row r="387" spans="1:7" s="196" customFormat="1" ht="12.75">
      <c r="A387" s="224" t="s">
        <v>2727</v>
      </c>
      <c r="B387" s="225">
        <v>200</v>
      </c>
      <c r="C387" s="226" t="s">
        <v>1701</v>
      </c>
      <c r="D387" s="227">
        <v>50000</v>
      </c>
      <c r="E387" s="217">
        <v>50000</v>
      </c>
      <c r="F387" s="228">
        <v>0</v>
      </c>
      <c r="G387" s="195"/>
    </row>
    <row r="388" spans="1:7" s="196" customFormat="1" ht="12.75">
      <c r="A388" s="224" t="s">
        <v>2451</v>
      </c>
      <c r="B388" s="225">
        <v>200</v>
      </c>
      <c r="C388" s="226" t="s">
        <v>1702</v>
      </c>
      <c r="D388" s="227">
        <v>50000</v>
      </c>
      <c r="E388" s="217">
        <v>50000</v>
      </c>
      <c r="F388" s="228">
        <v>0</v>
      </c>
      <c r="G388" s="195"/>
    </row>
    <row r="389" spans="1:7" s="189" customFormat="1" ht="12.75">
      <c r="A389" s="193" t="s">
        <v>2202</v>
      </c>
      <c r="B389" s="213">
        <v>200</v>
      </c>
      <c r="C389" s="191" t="s">
        <v>1703</v>
      </c>
      <c r="D389" s="222">
        <v>50000</v>
      </c>
      <c r="E389" s="220">
        <v>50000</v>
      </c>
      <c r="F389" s="223">
        <v>0</v>
      </c>
      <c r="G389" s="188"/>
    </row>
    <row r="390" spans="1:7" s="196" customFormat="1" ht="33.75">
      <c r="A390" s="224" t="s">
        <v>2824</v>
      </c>
      <c r="B390" s="225">
        <v>200</v>
      </c>
      <c r="C390" s="226" t="s">
        <v>2825</v>
      </c>
      <c r="D390" s="227">
        <v>96800</v>
      </c>
      <c r="E390" s="217">
        <v>96800</v>
      </c>
      <c r="F390" s="228">
        <v>0</v>
      </c>
      <c r="G390" s="195"/>
    </row>
    <row r="391" spans="1:7" s="196" customFormat="1" ht="12.75">
      <c r="A391" s="224" t="s">
        <v>2727</v>
      </c>
      <c r="B391" s="225">
        <v>200</v>
      </c>
      <c r="C391" s="226" t="s">
        <v>2826</v>
      </c>
      <c r="D391" s="227">
        <v>96800</v>
      </c>
      <c r="E391" s="217">
        <v>96800</v>
      </c>
      <c r="F391" s="228">
        <v>0</v>
      </c>
      <c r="G391" s="195"/>
    </row>
    <row r="392" spans="1:7" s="196" customFormat="1" ht="12.75">
      <c r="A392" s="224" t="s">
        <v>2451</v>
      </c>
      <c r="B392" s="225">
        <v>200</v>
      </c>
      <c r="C392" s="226" t="s">
        <v>2827</v>
      </c>
      <c r="D392" s="227">
        <v>96800</v>
      </c>
      <c r="E392" s="217">
        <v>96800</v>
      </c>
      <c r="F392" s="228">
        <v>0</v>
      </c>
      <c r="G392" s="195"/>
    </row>
    <row r="393" spans="1:7" s="189" customFormat="1" ht="12.75">
      <c r="A393" s="193" t="s">
        <v>2202</v>
      </c>
      <c r="B393" s="213">
        <v>200</v>
      </c>
      <c r="C393" s="191" t="s">
        <v>2828</v>
      </c>
      <c r="D393" s="222">
        <v>96800</v>
      </c>
      <c r="E393" s="220">
        <v>96800</v>
      </c>
      <c r="F393" s="223">
        <v>0</v>
      </c>
      <c r="G393" s="188"/>
    </row>
    <row r="394" spans="1:7" s="196" customFormat="1" ht="22.5">
      <c r="A394" s="224" t="s">
        <v>2383</v>
      </c>
      <c r="B394" s="225">
        <v>200</v>
      </c>
      <c r="C394" s="226" t="s">
        <v>1704</v>
      </c>
      <c r="D394" s="227">
        <v>136200</v>
      </c>
      <c r="E394" s="217">
        <v>136200</v>
      </c>
      <c r="F394" s="228">
        <v>0</v>
      </c>
      <c r="G394" s="195"/>
    </row>
    <row r="395" spans="1:7" s="196" customFormat="1" ht="12.75">
      <c r="A395" s="224" t="s">
        <v>2727</v>
      </c>
      <c r="B395" s="225">
        <v>200</v>
      </c>
      <c r="C395" s="226" t="s">
        <v>1705</v>
      </c>
      <c r="D395" s="227">
        <v>136200</v>
      </c>
      <c r="E395" s="217">
        <v>136200</v>
      </c>
      <c r="F395" s="228">
        <v>0</v>
      </c>
      <c r="G395" s="195"/>
    </row>
    <row r="396" spans="1:7" s="196" customFormat="1" ht="12.75">
      <c r="A396" s="224" t="s">
        <v>2451</v>
      </c>
      <c r="B396" s="225">
        <v>200</v>
      </c>
      <c r="C396" s="226" t="s">
        <v>1706</v>
      </c>
      <c r="D396" s="227">
        <v>136200</v>
      </c>
      <c r="E396" s="217">
        <v>136200</v>
      </c>
      <c r="F396" s="228">
        <v>0</v>
      </c>
      <c r="G396" s="195"/>
    </row>
    <row r="397" spans="1:7" s="196" customFormat="1" ht="12.75">
      <c r="A397" s="193" t="s">
        <v>2202</v>
      </c>
      <c r="B397" s="213">
        <v>200</v>
      </c>
      <c r="C397" s="191" t="s">
        <v>1707</v>
      </c>
      <c r="D397" s="222">
        <v>136200</v>
      </c>
      <c r="E397" s="220">
        <v>136200</v>
      </c>
      <c r="F397" s="223">
        <v>0</v>
      </c>
      <c r="G397" s="195"/>
    </row>
    <row r="398" spans="1:7" s="196" customFormat="1" ht="12.75">
      <c r="A398" s="224" t="s">
        <v>2756</v>
      </c>
      <c r="B398" s="225">
        <v>200</v>
      </c>
      <c r="C398" s="226" t="s">
        <v>1708</v>
      </c>
      <c r="D398" s="227">
        <v>8791633</v>
      </c>
      <c r="E398" s="217">
        <v>7638070.280000001</v>
      </c>
      <c r="F398" s="228">
        <v>1153562.72</v>
      </c>
      <c r="G398" s="195"/>
    </row>
    <row r="399" spans="1:7" s="196" customFormat="1" ht="12.75">
      <c r="A399" s="224" t="s">
        <v>3011</v>
      </c>
      <c r="B399" s="225">
        <v>200</v>
      </c>
      <c r="C399" s="226" t="s">
        <v>1709</v>
      </c>
      <c r="D399" s="227">
        <v>8791633</v>
      </c>
      <c r="E399" s="217">
        <v>7638070.280000001</v>
      </c>
      <c r="F399" s="228">
        <v>1153562.72</v>
      </c>
      <c r="G399" s="195"/>
    </row>
    <row r="400" spans="1:7" s="189" customFormat="1" ht="12.75">
      <c r="A400" s="224" t="s">
        <v>2393</v>
      </c>
      <c r="B400" s="225">
        <v>200</v>
      </c>
      <c r="C400" s="226" t="s">
        <v>1149</v>
      </c>
      <c r="D400" s="227">
        <v>8243922</v>
      </c>
      <c r="E400" s="217">
        <v>7147057.450000001</v>
      </c>
      <c r="F400" s="228">
        <v>1096864.55</v>
      </c>
      <c r="G400" s="188"/>
    </row>
    <row r="401" spans="1:7" s="189" customFormat="1" ht="45">
      <c r="A401" s="224" t="s">
        <v>2719</v>
      </c>
      <c r="B401" s="225">
        <v>200</v>
      </c>
      <c r="C401" s="226" t="s">
        <v>1150</v>
      </c>
      <c r="D401" s="227">
        <v>7123743</v>
      </c>
      <c r="E401" s="217">
        <v>6139344.140000001</v>
      </c>
      <c r="F401" s="228">
        <v>984398.86</v>
      </c>
      <c r="G401" s="188"/>
    </row>
    <row r="402" spans="1:7" s="196" customFormat="1" ht="22.5">
      <c r="A402" s="224" t="s">
        <v>2720</v>
      </c>
      <c r="B402" s="225">
        <v>200</v>
      </c>
      <c r="C402" s="226" t="s">
        <v>1151</v>
      </c>
      <c r="D402" s="227">
        <v>7123743</v>
      </c>
      <c r="E402" s="217">
        <v>6139344.140000001</v>
      </c>
      <c r="F402" s="228">
        <v>984398.86</v>
      </c>
      <c r="G402" s="195"/>
    </row>
    <row r="403" spans="1:7" s="189" customFormat="1" ht="22.5">
      <c r="A403" s="224" t="s">
        <v>3012</v>
      </c>
      <c r="B403" s="225">
        <v>200</v>
      </c>
      <c r="C403" s="226" t="s">
        <v>1152</v>
      </c>
      <c r="D403" s="227">
        <v>6342866</v>
      </c>
      <c r="E403" s="217">
        <v>5399752.640000001</v>
      </c>
      <c r="F403" s="228">
        <v>943113.36</v>
      </c>
      <c r="G403" s="188"/>
    </row>
    <row r="404" spans="1:7" s="189" customFormat="1" ht="12.75">
      <c r="A404" s="193" t="s">
        <v>2777</v>
      </c>
      <c r="B404" s="213">
        <v>200</v>
      </c>
      <c r="C404" s="191" t="s">
        <v>1153</v>
      </c>
      <c r="D404" s="222">
        <v>5072274</v>
      </c>
      <c r="E404" s="220">
        <v>4284146.5</v>
      </c>
      <c r="F404" s="223">
        <v>788127.5</v>
      </c>
      <c r="G404" s="188"/>
    </row>
    <row r="405" spans="1:7" s="189" customFormat="1" ht="12.75">
      <c r="A405" s="193" t="s">
        <v>1037</v>
      </c>
      <c r="B405" s="213">
        <v>200</v>
      </c>
      <c r="C405" s="191" t="s">
        <v>1154</v>
      </c>
      <c r="D405" s="222">
        <v>1270592</v>
      </c>
      <c r="E405" s="220">
        <v>1115606.14</v>
      </c>
      <c r="F405" s="223">
        <v>154985.86</v>
      </c>
      <c r="G405" s="188"/>
    </row>
    <row r="406" spans="1:7" s="196" customFormat="1" ht="22.5">
      <c r="A406" s="224" t="s">
        <v>3013</v>
      </c>
      <c r="B406" s="225">
        <v>200</v>
      </c>
      <c r="C406" s="226" t="s">
        <v>1155</v>
      </c>
      <c r="D406" s="227">
        <v>780877</v>
      </c>
      <c r="E406" s="217">
        <v>739591.5</v>
      </c>
      <c r="F406" s="228">
        <v>41285.5</v>
      </c>
      <c r="G406" s="195"/>
    </row>
    <row r="407" spans="1:7" s="196" customFormat="1" ht="12.75">
      <c r="A407" s="193" t="s">
        <v>1036</v>
      </c>
      <c r="B407" s="213">
        <v>200</v>
      </c>
      <c r="C407" s="191" t="s">
        <v>1156</v>
      </c>
      <c r="D407" s="222">
        <v>278514</v>
      </c>
      <c r="E407" s="220">
        <v>265359.83</v>
      </c>
      <c r="F407" s="223">
        <v>13154.17</v>
      </c>
      <c r="G407" s="195"/>
    </row>
    <row r="408" spans="1:7" s="196" customFormat="1" ht="12.75">
      <c r="A408" s="193" t="s">
        <v>1039</v>
      </c>
      <c r="B408" s="213">
        <v>200</v>
      </c>
      <c r="C408" s="191" t="s">
        <v>1157</v>
      </c>
      <c r="D408" s="222">
        <v>323500</v>
      </c>
      <c r="E408" s="220">
        <v>316870</v>
      </c>
      <c r="F408" s="223">
        <v>6630</v>
      </c>
      <c r="G408" s="195"/>
    </row>
    <row r="409" spans="1:7" s="189" customFormat="1" ht="12.75">
      <c r="A409" s="193" t="s">
        <v>1042</v>
      </c>
      <c r="B409" s="213">
        <v>200</v>
      </c>
      <c r="C409" s="191" t="s">
        <v>1158</v>
      </c>
      <c r="D409" s="222">
        <v>178863</v>
      </c>
      <c r="E409" s="220">
        <v>157361.67</v>
      </c>
      <c r="F409" s="223">
        <v>21501.33</v>
      </c>
      <c r="G409" s="188"/>
    </row>
    <row r="410" spans="1:7" s="189" customFormat="1" ht="22.5">
      <c r="A410" s="224" t="s">
        <v>2721</v>
      </c>
      <c r="B410" s="225">
        <v>200</v>
      </c>
      <c r="C410" s="226" t="s">
        <v>1159</v>
      </c>
      <c r="D410" s="227">
        <v>1120179</v>
      </c>
      <c r="E410" s="217">
        <v>1007713.31</v>
      </c>
      <c r="F410" s="228">
        <v>112465.69</v>
      </c>
      <c r="G410" s="188"/>
    </row>
    <row r="411" spans="1:7" s="189" customFormat="1" ht="22.5">
      <c r="A411" s="224" t="s">
        <v>2722</v>
      </c>
      <c r="B411" s="225">
        <v>200</v>
      </c>
      <c r="C411" s="226" t="s">
        <v>1160</v>
      </c>
      <c r="D411" s="227">
        <v>1120179</v>
      </c>
      <c r="E411" s="217">
        <v>1007713.31</v>
      </c>
      <c r="F411" s="228">
        <v>112465.69</v>
      </c>
      <c r="G411" s="188"/>
    </row>
    <row r="412" spans="1:7" s="189" customFormat="1" ht="22.5">
      <c r="A412" s="224" t="s">
        <v>3014</v>
      </c>
      <c r="B412" s="225">
        <v>200</v>
      </c>
      <c r="C412" s="226" t="s">
        <v>1161</v>
      </c>
      <c r="D412" s="227">
        <v>1120179</v>
      </c>
      <c r="E412" s="217">
        <v>1007713.31</v>
      </c>
      <c r="F412" s="228">
        <v>112465.69</v>
      </c>
      <c r="G412" s="188"/>
    </row>
    <row r="413" spans="1:7" s="196" customFormat="1" ht="12.75">
      <c r="A413" s="193" t="s">
        <v>1038</v>
      </c>
      <c r="B413" s="213">
        <v>200</v>
      </c>
      <c r="C413" s="191" t="s">
        <v>1162</v>
      </c>
      <c r="D413" s="222">
        <v>20000</v>
      </c>
      <c r="E413" s="220">
        <v>20000</v>
      </c>
      <c r="F413" s="223">
        <v>0</v>
      </c>
      <c r="G413" s="195"/>
    </row>
    <row r="414" spans="1:7" s="196" customFormat="1" ht="12.75">
      <c r="A414" s="193" t="s">
        <v>1039</v>
      </c>
      <c r="B414" s="213">
        <v>200</v>
      </c>
      <c r="C414" s="191" t="s">
        <v>1163</v>
      </c>
      <c r="D414" s="222">
        <v>581109.98</v>
      </c>
      <c r="E414" s="220">
        <v>470356.78</v>
      </c>
      <c r="F414" s="223">
        <v>110753.2</v>
      </c>
      <c r="G414" s="195"/>
    </row>
    <row r="415" spans="1:7" s="196" customFormat="1" ht="12.75">
      <c r="A415" s="193" t="s">
        <v>1042</v>
      </c>
      <c r="B415" s="214">
        <v>200</v>
      </c>
      <c r="C415" s="191" t="s">
        <v>1164</v>
      </c>
      <c r="D415" s="222">
        <v>326219.02</v>
      </c>
      <c r="E415" s="220">
        <v>324506.53</v>
      </c>
      <c r="F415" s="223">
        <v>1712.4899999999907</v>
      </c>
      <c r="G415" s="195"/>
    </row>
    <row r="416" spans="1:7" s="196" customFormat="1" ht="12.75">
      <c r="A416" s="193" t="s">
        <v>1045</v>
      </c>
      <c r="B416" s="213">
        <v>200</v>
      </c>
      <c r="C416" s="191" t="s">
        <v>3035</v>
      </c>
      <c r="D416" s="222">
        <v>192850</v>
      </c>
      <c r="E416" s="220">
        <v>192850</v>
      </c>
      <c r="F416" s="223">
        <v>0</v>
      </c>
      <c r="G416" s="195"/>
    </row>
    <row r="417" spans="1:7" s="189" customFormat="1" ht="56.25">
      <c r="A417" s="229" t="s">
        <v>2820</v>
      </c>
      <c r="B417" s="225">
        <v>200</v>
      </c>
      <c r="C417" s="226" t="s">
        <v>1165</v>
      </c>
      <c r="D417" s="227">
        <v>547711</v>
      </c>
      <c r="E417" s="217">
        <v>491012.83</v>
      </c>
      <c r="F417" s="228">
        <v>56698.17</v>
      </c>
      <c r="G417" s="188"/>
    </row>
    <row r="418" spans="1:7" s="189" customFormat="1" ht="45">
      <c r="A418" s="224" t="s">
        <v>2719</v>
      </c>
      <c r="B418" s="225">
        <v>200</v>
      </c>
      <c r="C418" s="226" t="s">
        <v>1166</v>
      </c>
      <c r="D418" s="227">
        <v>547711</v>
      </c>
      <c r="E418" s="217">
        <v>491012.83</v>
      </c>
      <c r="F418" s="228">
        <v>56698.17</v>
      </c>
      <c r="G418" s="188"/>
    </row>
    <row r="419" spans="1:7" s="196" customFormat="1" ht="22.5">
      <c r="A419" s="224" t="s">
        <v>2720</v>
      </c>
      <c r="B419" s="225">
        <v>200</v>
      </c>
      <c r="C419" s="226" t="s">
        <v>1167</v>
      </c>
      <c r="D419" s="227">
        <v>547711</v>
      </c>
      <c r="E419" s="217">
        <v>491012.83</v>
      </c>
      <c r="F419" s="228">
        <v>56698.17</v>
      </c>
      <c r="G419" s="195"/>
    </row>
    <row r="420" spans="1:7" s="196" customFormat="1" ht="22.5">
      <c r="A420" s="224" t="s">
        <v>3012</v>
      </c>
      <c r="B420" s="225">
        <v>200</v>
      </c>
      <c r="C420" s="226" t="s">
        <v>1168</v>
      </c>
      <c r="D420" s="227">
        <v>547711</v>
      </c>
      <c r="E420" s="217">
        <v>491012.83</v>
      </c>
      <c r="F420" s="228">
        <v>56698.17</v>
      </c>
      <c r="G420" s="195"/>
    </row>
    <row r="421" spans="1:7" s="196" customFormat="1" ht="12.75">
      <c r="A421" s="193" t="s">
        <v>2777</v>
      </c>
      <c r="B421" s="213">
        <v>200</v>
      </c>
      <c r="C421" s="191" t="s">
        <v>1169</v>
      </c>
      <c r="D421" s="222">
        <v>438013</v>
      </c>
      <c r="E421" s="220">
        <v>385311.67</v>
      </c>
      <c r="F421" s="223">
        <v>52701.33</v>
      </c>
      <c r="G421" s="195"/>
    </row>
    <row r="422" spans="1:7" s="196" customFormat="1" ht="12.75">
      <c r="A422" s="193" t="s">
        <v>1037</v>
      </c>
      <c r="B422" s="213">
        <v>200</v>
      </c>
      <c r="C422" s="191" t="s">
        <v>1170</v>
      </c>
      <c r="D422" s="222">
        <v>109698</v>
      </c>
      <c r="E422" s="220">
        <v>105701.16</v>
      </c>
      <c r="F422" s="223">
        <v>3996.84</v>
      </c>
      <c r="G422" s="195"/>
    </row>
    <row r="423" spans="1:7" s="196" customFormat="1" ht="12.75">
      <c r="A423" s="224" t="s">
        <v>1171</v>
      </c>
      <c r="B423" s="225">
        <v>200</v>
      </c>
      <c r="C423" s="226" t="s">
        <v>1172</v>
      </c>
      <c r="D423" s="227">
        <v>7059240</v>
      </c>
      <c r="E423" s="217">
        <v>6488849.150000001</v>
      </c>
      <c r="F423" s="228">
        <v>570390.85</v>
      </c>
      <c r="G423" s="195"/>
    </row>
    <row r="424" spans="1:7" s="196" customFormat="1" ht="12.75">
      <c r="A424" s="224" t="s">
        <v>2366</v>
      </c>
      <c r="B424" s="225">
        <v>200</v>
      </c>
      <c r="C424" s="226" t="s">
        <v>1173</v>
      </c>
      <c r="D424" s="227">
        <v>7059240</v>
      </c>
      <c r="E424" s="217">
        <v>6488849.150000001</v>
      </c>
      <c r="F424" s="228">
        <v>570390.85</v>
      </c>
      <c r="G424" s="195"/>
    </row>
    <row r="425" spans="1:7" s="196" customFormat="1" ht="12.75">
      <c r="A425" s="224" t="s">
        <v>3011</v>
      </c>
      <c r="B425" s="225">
        <v>200</v>
      </c>
      <c r="C425" s="226" t="s">
        <v>1174</v>
      </c>
      <c r="D425" s="227">
        <v>7059240</v>
      </c>
      <c r="E425" s="217">
        <v>6488849.150000001</v>
      </c>
      <c r="F425" s="228">
        <v>570390.85</v>
      </c>
      <c r="G425" s="195"/>
    </row>
    <row r="426" spans="1:7" s="189" customFormat="1" ht="12.75">
      <c r="A426" s="224" t="s">
        <v>2393</v>
      </c>
      <c r="B426" s="225">
        <v>200</v>
      </c>
      <c r="C426" s="226" t="s">
        <v>1175</v>
      </c>
      <c r="D426" s="227">
        <v>7059240</v>
      </c>
      <c r="E426" s="217">
        <v>6488849.150000001</v>
      </c>
      <c r="F426" s="228">
        <v>570390.85</v>
      </c>
      <c r="G426" s="188"/>
    </row>
    <row r="427" spans="1:7" s="189" customFormat="1" ht="45">
      <c r="A427" s="224" t="s">
        <v>2719</v>
      </c>
      <c r="B427" s="225">
        <v>200</v>
      </c>
      <c r="C427" s="226" t="s">
        <v>1176</v>
      </c>
      <c r="D427" s="227">
        <v>7045460</v>
      </c>
      <c r="E427" s="217">
        <v>6486187.110000001</v>
      </c>
      <c r="F427" s="228">
        <v>559272.89</v>
      </c>
      <c r="G427" s="188"/>
    </row>
    <row r="428" spans="1:7" s="196" customFormat="1" ht="22.5">
      <c r="A428" s="224" t="s">
        <v>2720</v>
      </c>
      <c r="B428" s="225">
        <v>200</v>
      </c>
      <c r="C428" s="226" t="s">
        <v>1177</v>
      </c>
      <c r="D428" s="227">
        <v>7045460</v>
      </c>
      <c r="E428" s="217">
        <v>6486187.110000001</v>
      </c>
      <c r="F428" s="228">
        <v>559272.89</v>
      </c>
      <c r="G428" s="195"/>
    </row>
    <row r="429" spans="1:7" s="189" customFormat="1" ht="22.5">
      <c r="A429" s="224" t="s">
        <v>3012</v>
      </c>
      <c r="B429" s="225">
        <v>200</v>
      </c>
      <c r="C429" s="226" t="s">
        <v>1178</v>
      </c>
      <c r="D429" s="227">
        <v>6933763.75</v>
      </c>
      <c r="E429" s="217">
        <v>6374490.860000001</v>
      </c>
      <c r="F429" s="228">
        <v>559272.89</v>
      </c>
      <c r="G429" s="188"/>
    </row>
    <row r="430" spans="1:7" s="196" customFormat="1" ht="12.75">
      <c r="A430" s="193" t="s">
        <v>2777</v>
      </c>
      <c r="B430" s="213">
        <v>200</v>
      </c>
      <c r="C430" s="191" t="s">
        <v>1179</v>
      </c>
      <c r="D430" s="222">
        <v>6933763.75</v>
      </c>
      <c r="E430" s="220">
        <v>6374490.860000001</v>
      </c>
      <c r="F430" s="223">
        <v>559272.89</v>
      </c>
      <c r="G430" s="195"/>
    </row>
    <row r="431" spans="1:7" s="196" customFormat="1" ht="22.5">
      <c r="A431" s="224" t="s">
        <v>3013</v>
      </c>
      <c r="B431" s="225">
        <v>200</v>
      </c>
      <c r="C431" s="226" t="s">
        <v>1180</v>
      </c>
      <c r="D431" s="227">
        <v>111696.25</v>
      </c>
      <c r="E431" s="217">
        <v>111696.25</v>
      </c>
      <c r="F431" s="228">
        <v>0</v>
      </c>
      <c r="G431" s="195"/>
    </row>
    <row r="432" spans="1:7" s="196" customFormat="1" ht="12.75">
      <c r="A432" s="193" t="s">
        <v>1036</v>
      </c>
      <c r="B432" s="213">
        <v>200</v>
      </c>
      <c r="C432" s="191" t="s">
        <v>1181</v>
      </c>
      <c r="D432" s="222">
        <v>111696.25</v>
      </c>
      <c r="E432" s="220">
        <v>111696.25</v>
      </c>
      <c r="F432" s="223">
        <v>0</v>
      </c>
      <c r="G432" s="195"/>
    </row>
    <row r="433" spans="1:7" s="189" customFormat="1" ht="22.5">
      <c r="A433" s="224" t="s">
        <v>2721</v>
      </c>
      <c r="B433" s="225">
        <v>200</v>
      </c>
      <c r="C433" s="226" t="s">
        <v>1182</v>
      </c>
      <c r="D433" s="227">
        <v>11317.96</v>
      </c>
      <c r="E433" s="217">
        <v>1000</v>
      </c>
      <c r="F433" s="228">
        <v>10317.96</v>
      </c>
      <c r="G433" s="188"/>
    </row>
    <row r="434" spans="1:7" s="189" customFormat="1" ht="22.5">
      <c r="A434" s="224" t="s">
        <v>2722</v>
      </c>
      <c r="B434" s="225">
        <v>200</v>
      </c>
      <c r="C434" s="226" t="s">
        <v>1183</v>
      </c>
      <c r="D434" s="227">
        <v>11317.96</v>
      </c>
      <c r="E434" s="217">
        <v>1000</v>
      </c>
      <c r="F434" s="228">
        <v>10317.96</v>
      </c>
      <c r="G434" s="188"/>
    </row>
    <row r="435" spans="1:7" s="196" customFormat="1" ht="22.5">
      <c r="A435" s="224" t="s">
        <v>3014</v>
      </c>
      <c r="B435" s="225">
        <v>200</v>
      </c>
      <c r="C435" s="226" t="s">
        <v>1184</v>
      </c>
      <c r="D435" s="227">
        <v>11317.96</v>
      </c>
      <c r="E435" s="217">
        <v>1000</v>
      </c>
      <c r="F435" s="228">
        <v>10317.96</v>
      </c>
      <c r="G435" s="195"/>
    </row>
    <row r="436" spans="1:7" s="196" customFormat="1" ht="12.75">
      <c r="A436" s="193" t="s">
        <v>1038</v>
      </c>
      <c r="B436" s="213">
        <v>200</v>
      </c>
      <c r="C436" s="191" t="s">
        <v>1185</v>
      </c>
      <c r="D436" s="222">
        <v>5048.69</v>
      </c>
      <c r="E436" s="220">
        <v>0</v>
      </c>
      <c r="F436" s="223">
        <v>5048.69</v>
      </c>
      <c r="G436" s="195"/>
    </row>
    <row r="437" spans="1:7" s="196" customFormat="1" ht="12.75">
      <c r="A437" s="193" t="s">
        <v>1042</v>
      </c>
      <c r="B437" s="213">
        <v>200</v>
      </c>
      <c r="C437" s="191" t="s">
        <v>1186</v>
      </c>
      <c r="D437" s="222">
        <v>6269.27</v>
      </c>
      <c r="E437" s="220">
        <v>1000</v>
      </c>
      <c r="F437" s="223">
        <v>5269.27</v>
      </c>
      <c r="G437" s="195"/>
    </row>
    <row r="438" spans="1:7" s="189" customFormat="1" ht="12.75">
      <c r="A438" s="224" t="s">
        <v>2723</v>
      </c>
      <c r="B438" s="225">
        <v>200</v>
      </c>
      <c r="C438" s="226" t="s">
        <v>1187</v>
      </c>
      <c r="D438" s="227">
        <v>2462.04</v>
      </c>
      <c r="E438" s="217">
        <v>1662.04</v>
      </c>
      <c r="F438" s="228">
        <v>800</v>
      </c>
      <c r="G438" s="188"/>
    </row>
    <row r="439" spans="1:7" s="196" customFormat="1" ht="12.75">
      <c r="A439" s="224" t="s">
        <v>2724</v>
      </c>
      <c r="B439" s="225">
        <v>200</v>
      </c>
      <c r="C439" s="226" t="s">
        <v>3081</v>
      </c>
      <c r="D439" s="227">
        <v>1662.04</v>
      </c>
      <c r="E439" s="217">
        <v>1662.04</v>
      </c>
      <c r="F439" s="228">
        <v>0</v>
      </c>
      <c r="G439" s="195"/>
    </row>
    <row r="440" spans="1:7" s="196" customFormat="1" ht="67.5">
      <c r="A440" s="229" t="s">
        <v>2819</v>
      </c>
      <c r="B440" s="225">
        <v>200</v>
      </c>
      <c r="C440" s="226" t="s">
        <v>3082</v>
      </c>
      <c r="D440" s="227">
        <v>1662.04</v>
      </c>
      <c r="E440" s="217">
        <v>1662.04</v>
      </c>
      <c r="F440" s="228">
        <v>0</v>
      </c>
      <c r="G440" s="195"/>
    </row>
    <row r="441" spans="1:7" s="196" customFormat="1" ht="12.75">
      <c r="A441" s="193" t="s">
        <v>1043</v>
      </c>
      <c r="B441" s="213">
        <v>200</v>
      </c>
      <c r="C441" s="191" t="s">
        <v>3083</v>
      </c>
      <c r="D441" s="222">
        <v>1662.04</v>
      </c>
      <c r="E441" s="220">
        <v>1662.04</v>
      </c>
      <c r="F441" s="223">
        <v>0</v>
      </c>
      <c r="G441" s="195"/>
    </row>
    <row r="442" spans="1:7" s="196" customFormat="1" ht="12.75">
      <c r="A442" s="224" t="s">
        <v>2725</v>
      </c>
      <c r="B442" s="225">
        <v>200</v>
      </c>
      <c r="C442" s="226" t="s">
        <v>1188</v>
      </c>
      <c r="D442" s="227">
        <v>800</v>
      </c>
      <c r="E442" s="217">
        <v>0</v>
      </c>
      <c r="F442" s="228">
        <v>800</v>
      </c>
      <c r="G442" s="195"/>
    </row>
    <row r="443" spans="1:7" s="196" customFormat="1" ht="12.75">
      <c r="A443" s="224" t="s">
        <v>3015</v>
      </c>
      <c r="B443" s="225">
        <v>200</v>
      </c>
      <c r="C443" s="226" t="s">
        <v>1189</v>
      </c>
      <c r="D443" s="227">
        <v>800</v>
      </c>
      <c r="E443" s="217">
        <v>0</v>
      </c>
      <c r="F443" s="228">
        <v>800</v>
      </c>
      <c r="G443" s="195"/>
    </row>
    <row r="444" spans="1:7" s="196" customFormat="1" ht="12.75">
      <c r="A444" s="193" t="s">
        <v>1043</v>
      </c>
      <c r="B444" s="213">
        <v>200</v>
      </c>
      <c r="C444" s="191" t="s">
        <v>1190</v>
      </c>
      <c r="D444" s="222">
        <v>800</v>
      </c>
      <c r="E444" s="220">
        <v>0</v>
      </c>
      <c r="F444" s="223">
        <v>800</v>
      </c>
      <c r="G444" s="195"/>
    </row>
    <row r="445" spans="1:7" s="196" customFormat="1" ht="12.75">
      <c r="A445" s="224" t="s">
        <v>1191</v>
      </c>
      <c r="B445" s="225">
        <v>200</v>
      </c>
      <c r="C445" s="226" t="s">
        <v>1192</v>
      </c>
      <c r="D445" s="227">
        <v>23160525.03</v>
      </c>
      <c r="E445" s="217">
        <v>21008498.42</v>
      </c>
      <c r="F445" s="228">
        <v>2152026.61</v>
      </c>
      <c r="G445" s="195"/>
    </row>
    <row r="446" spans="1:7" s="189" customFormat="1" ht="12.75">
      <c r="A446" s="224" t="s">
        <v>1783</v>
      </c>
      <c r="B446" s="225">
        <v>200</v>
      </c>
      <c r="C446" s="226" t="s">
        <v>1193</v>
      </c>
      <c r="D446" s="227">
        <v>23160525.03</v>
      </c>
      <c r="E446" s="217">
        <v>21008498.42</v>
      </c>
      <c r="F446" s="228">
        <v>2152026.61</v>
      </c>
      <c r="G446" s="188"/>
    </row>
    <row r="447" spans="1:7" s="196" customFormat="1" ht="45">
      <c r="A447" s="224" t="s">
        <v>2384</v>
      </c>
      <c r="B447" s="225">
        <v>200</v>
      </c>
      <c r="C447" s="226" t="s">
        <v>1194</v>
      </c>
      <c r="D447" s="227">
        <v>14823100</v>
      </c>
      <c r="E447" s="217">
        <v>14407222</v>
      </c>
      <c r="F447" s="228">
        <v>415878</v>
      </c>
      <c r="G447" s="195"/>
    </row>
    <row r="448" spans="1:7" s="196" customFormat="1" ht="33.75">
      <c r="A448" s="224" t="s">
        <v>2385</v>
      </c>
      <c r="B448" s="230">
        <v>200</v>
      </c>
      <c r="C448" s="226" t="s">
        <v>1195</v>
      </c>
      <c r="D448" s="227">
        <v>13823100</v>
      </c>
      <c r="E448" s="217">
        <v>13572598</v>
      </c>
      <c r="F448" s="228">
        <v>250502</v>
      </c>
      <c r="G448" s="195"/>
    </row>
    <row r="449" spans="1:7" s="196" customFormat="1" ht="12.75">
      <c r="A449" s="224" t="s">
        <v>2728</v>
      </c>
      <c r="B449" s="225">
        <v>200</v>
      </c>
      <c r="C449" s="226" t="s">
        <v>1196</v>
      </c>
      <c r="D449" s="227">
        <v>13823100</v>
      </c>
      <c r="E449" s="217">
        <v>13572598</v>
      </c>
      <c r="F449" s="228">
        <v>250502</v>
      </c>
      <c r="G449" s="195"/>
    </row>
    <row r="450" spans="1:7" s="196" customFormat="1" ht="22.5">
      <c r="A450" s="224" t="s">
        <v>2729</v>
      </c>
      <c r="B450" s="225">
        <v>200</v>
      </c>
      <c r="C450" s="226" t="s">
        <v>1197</v>
      </c>
      <c r="D450" s="227">
        <v>13823100</v>
      </c>
      <c r="E450" s="217">
        <v>13572598</v>
      </c>
      <c r="F450" s="228">
        <v>250502</v>
      </c>
      <c r="G450" s="195"/>
    </row>
    <row r="451" spans="1:7" s="196" customFormat="1" ht="12.75">
      <c r="A451" s="224" t="s">
        <v>2386</v>
      </c>
      <c r="B451" s="225">
        <v>200</v>
      </c>
      <c r="C451" s="226" t="s">
        <v>1198</v>
      </c>
      <c r="D451" s="227">
        <v>13823100</v>
      </c>
      <c r="E451" s="217">
        <v>13572598</v>
      </c>
      <c r="F451" s="228">
        <v>250502</v>
      </c>
      <c r="G451" s="195"/>
    </row>
    <row r="452" spans="1:7" s="189" customFormat="1" ht="12.75">
      <c r="A452" s="193" t="s">
        <v>2387</v>
      </c>
      <c r="B452" s="213">
        <v>200</v>
      </c>
      <c r="C452" s="191" t="s">
        <v>1199</v>
      </c>
      <c r="D452" s="222">
        <v>13823100</v>
      </c>
      <c r="E452" s="220">
        <v>13572598</v>
      </c>
      <c r="F452" s="223">
        <v>250502</v>
      </c>
      <c r="G452" s="188"/>
    </row>
    <row r="453" spans="1:7" s="196" customFormat="1" ht="56.25">
      <c r="A453" s="229" t="s">
        <v>2829</v>
      </c>
      <c r="B453" s="225">
        <v>200</v>
      </c>
      <c r="C453" s="226" t="s">
        <v>1200</v>
      </c>
      <c r="D453" s="227">
        <v>1000000</v>
      </c>
      <c r="E453" s="217">
        <v>834624</v>
      </c>
      <c r="F453" s="228">
        <v>165376</v>
      </c>
      <c r="G453" s="195"/>
    </row>
    <row r="454" spans="1:7" s="196" customFormat="1" ht="45">
      <c r="A454" s="224" t="s">
        <v>3062</v>
      </c>
      <c r="B454" s="230">
        <v>200</v>
      </c>
      <c r="C454" s="226" t="s">
        <v>1201</v>
      </c>
      <c r="D454" s="227">
        <v>1000000</v>
      </c>
      <c r="E454" s="217">
        <v>834624</v>
      </c>
      <c r="F454" s="228">
        <v>165376</v>
      </c>
      <c r="G454" s="195"/>
    </row>
    <row r="455" spans="1:7" s="196" customFormat="1" ht="12.75">
      <c r="A455" s="224" t="s">
        <v>2728</v>
      </c>
      <c r="B455" s="225">
        <v>200</v>
      </c>
      <c r="C455" s="226" t="s">
        <v>1202</v>
      </c>
      <c r="D455" s="227">
        <v>1000000</v>
      </c>
      <c r="E455" s="217">
        <v>834624</v>
      </c>
      <c r="F455" s="228">
        <v>165376</v>
      </c>
      <c r="G455" s="195"/>
    </row>
    <row r="456" spans="1:7" s="196" customFormat="1" ht="12.75">
      <c r="A456" s="224" t="s">
        <v>2730</v>
      </c>
      <c r="B456" s="225">
        <v>200</v>
      </c>
      <c r="C456" s="226" t="s">
        <v>1203</v>
      </c>
      <c r="D456" s="227">
        <v>1000000</v>
      </c>
      <c r="E456" s="217">
        <v>834624</v>
      </c>
      <c r="F456" s="228">
        <v>165376</v>
      </c>
      <c r="G456" s="195"/>
    </row>
    <row r="457" spans="1:7" s="196" customFormat="1" ht="22.5">
      <c r="A457" s="224" t="s">
        <v>3063</v>
      </c>
      <c r="B457" s="225">
        <v>200</v>
      </c>
      <c r="C457" s="226" t="s">
        <v>1204</v>
      </c>
      <c r="D457" s="227">
        <v>1000000</v>
      </c>
      <c r="E457" s="217">
        <v>834624</v>
      </c>
      <c r="F457" s="228">
        <v>165376</v>
      </c>
      <c r="G457" s="195"/>
    </row>
    <row r="458" spans="1:7" s="189" customFormat="1" ht="12.75">
      <c r="A458" s="193" t="s">
        <v>2387</v>
      </c>
      <c r="B458" s="213">
        <v>200</v>
      </c>
      <c r="C458" s="191" t="s">
        <v>1205</v>
      </c>
      <c r="D458" s="222">
        <v>1000000</v>
      </c>
      <c r="E458" s="220">
        <v>834624</v>
      </c>
      <c r="F458" s="223">
        <v>165376</v>
      </c>
      <c r="G458" s="188"/>
    </row>
    <row r="459" spans="1:7" s="196" customFormat="1" ht="56.25">
      <c r="A459" s="229" t="s">
        <v>2823</v>
      </c>
      <c r="B459" s="225">
        <v>200</v>
      </c>
      <c r="C459" s="226" t="s">
        <v>1206</v>
      </c>
      <c r="D459" s="227">
        <v>2532000</v>
      </c>
      <c r="E459" s="217">
        <v>2524052.23</v>
      </c>
      <c r="F459" s="228">
        <v>7947.7699999999895</v>
      </c>
      <c r="G459" s="195"/>
    </row>
    <row r="460" spans="1:7" s="196" customFormat="1" ht="45">
      <c r="A460" s="224" t="s">
        <v>1818</v>
      </c>
      <c r="B460" s="230">
        <v>200</v>
      </c>
      <c r="C460" s="226" t="s">
        <v>1207</v>
      </c>
      <c r="D460" s="227">
        <v>808200</v>
      </c>
      <c r="E460" s="217">
        <v>801242.88</v>
      </c>
      <c r="F460" s="228">
        <v>6957.12</v>
      </c>
      <c r="G460" s="195"/>
    </row>
    <row r="461" spans="1:7" s="196" customFormat="1" ht="12.75">
      <c r="A461" s="224" t="s">
        <v>2728</v>
      </c>
      <c r="B461" s="225">
        <v>200</v>
      </c>
      <c r="C461" s="226" t="s">
        <v>1208</v>
      </c>
      <c r="D461" s="227">
        <v>808200</v>
      </c>
      <c r="E461" s="217">
        <v>801242.88</v>
      </c>
      <c r="F461" s="228">
        <v>6957.12</v>
      </c>
      <c r="G461" s="195"/>
    </row>
    <row r="462" spans="1:7" s="196" customFormat="1" ht="22.5">
      <c r="A462" s="224" t="s">
        <v>2729</v>
      </c>
      <c r="B462" s="225">
        <v>200</v>
      </c>
      <c r="C462" s="226" t="s">
        <v>1209</v>
      </c>
      <c r="D462" s="227">
        <v>808200</v>
      </c>
      <c r="E462" s="217">
        <v>801242.88</v>
      </c>
      <c r="F462" s="228">
        <v>6957.12</v>
      </c>
      <c r="G462" s="195"/>
    </row>
    <row r="463" spans="1:7" s="189" customFormat="1" ht="22.5">
      <c r="A463" s="224" t="s">
        <v>3065</v>
      </c>
      <c r="B463" s="225">
        <v>200</v>
      </c>
      <c r="C463" s="226" t="s">
        <v>1210</v>
      </c>
      <c r="D463" s="227">
        <v>808200</v>
      </c>
      <c r="E463" s="217">
        <v>801242.88</v>
      </c>
      <c r="F463" s="228">
        <v>6957.12</v>
      </c>
      <c r="G463" s="188"/>
    </row>
    <row r="464" spans="1:7" s="196" customFormat="1" ht="12.75">
      <c r="A464" s="193" t="s">
        <v>2387</v>
      </c>
      <c r="B464" s="213">
        <v>200</v>
      </c>
      <c r="C464" s="191" t="s">
        <v>1211</v>
      </c>
      <c r="D464" s="222">
        <v>808200</v>
      </c>
      <c r="E464" s="220">
        <v>801242.88</v>
      </c>
      <c r="F464" s="223">
        <v>6957.12</v>
      </c>
      <c r="G464" s="195"/>
    </row>
    <row r="465" spans="1:7" s="196" customFormat="1" ht="90">
      <c r="A465" s="229" t="s">
        <v>2791</v>
      </c>
      <c r="B465" s="225">
        <v>200</v>
      </c>
      <c r="C465" s="226" t="s">
        <v>2142</v>
      </c>
      <c r="D465" s="227">
        <v>225200</v>
      </c>
      <c r="E465" s="217">
        <v>225124.35</v>
      </c>
      <c r="F465" s="228">
        <v>75.64999999999418</v>
      </c>
      <c r="G465" s="195"/>
    </row>
    <row r="466" spans="1:7" s="196" customFormat="1" ht="22.5">
      <c r="A466" s="224" t="s">
        <v>2721</v>
      </c>
      <c r="B466" s="225">
        <v>200</v>
      </c>
      <c r="C466" s="226" t="s">
        <v>2143</v>
      </c>
      <c r="D466" s="227">
        <v>225200</v>
      </c>
      <c r="E466" s="217">
        <v>225124.35</v>
      </c>
      <c r="F466" s="228">
        <v>75.64999999999418</v>
      </c>
      <c r="G466" s="195"/>
    </row>
    <row r="467" spans="1:7" s="196" customFormat="1" ht="22.5">
      <c r="A467" s="224" t="s">
        <v>2722</v>
      </c>
      <c r="B467" s="225">
        <v>200</v>
      </c>
      <c r="C467" s="226" t="s">
        <v>2144</v>
      </c>
      <c r="D467" s="227">
        <v>225200</v>
      </c>
      <c r="E467" s="217">
        <v>225124.35</v>
      </c>
      <c r="F467" s="228">
        <v>75.64999999999418</v>
      </c>
      <c r="G467" s="195"/>
    </row>
    <row r="468" spans="1:7" s="189" customFormat="1" ht="22.5">
      <c r="A468" s="224" t="s">
        <v>3014</v>
      </c>
      <c r="B468" s="225">
        <v>200</v>
      </c>
      <c r="C468" s="226" t="s">
        <v>2145</v>
      </c>
      <c r="D468" s="227">
        <v>225200</v>
      </c>
      <c r="E468" s="217">
        <v>225124.35</v>
      </c>
      <c r="F468" s="228">
        <v>75.64999999999418</v>
      </c>
      <c r="G468" s="188"/>
    </row>
    <row r="469" spans="1:7" s="196" customFormat="1" ht="12.75">
      <c r="A469" s="193" t="s">
        <v>1045</v>
      </c>
      <c r="B469" s="213">
        <v>200</v>
      </c>
      <c r="C469" s="191" t="s">
        <v>2146</v>
      </c>
      <c r="D469" s="222">
        <v>225200</v>
      </c>
      <c r="E469" s="220">
        <v>225124.35</v>
      </c>
      <c r="F469" s="223">
        <v>75.64999999999418</v>
      </c>
      <c r="G469" s="195"/>
    </row>
    <row r="470" spans="1:7" s="196" customFormat="1" ht="22.5">
      <c r="A470" s="224" t="s">
        <v>3066</v>
      </c>
      <c r="B470" s="225">
        <v>200</v>
      </c>
      <c r="C470" s="226" t="s">
        <v>2147</v>
      </c>
      <c r="D470" s="227">
        <v>660000</v>
      </c>
      <c r="E470" s="217">
        <v>659375</v>
      </c>
      <c r="F470" s="228">
        <v>625</v>
      </c>
      <c r="G470" s="195"/>
    </row>
    <row r="471" spans="1:7" s="196" customFormat="1" ht="12.75">
      <c r="A471" s="224" t="s">
        <v>2728</v>
      </c>
      <c r="B471" s="225">
        <v>200</v>
      </c>
      <c r="C471" s="226" t="s">
        <v>2148</v>
      </c>
      <c r="D471" s="227">
        <v>660000</v>
      </c>
      <c r="E471" s="217">
        <v>659375</v>
      </c>
      <c r="F471" s="228">
        <v>625</v>
      </c>
      <c r="G471" s="195"/>
    </row>
    <row r="472" spans="1:7" s="196" customFormat="1" ht="22.5">
      <c r="A472" s="224" t="s">
        <v>2729</v>
      </c>
      <c r="B472" s="225">
        <v>200</v>
      </c>
      <c r="C472" s="226" t="s">
        <v>2149</v>
      </c>
      <c r="D472" s="227">
        <v>660000</v>
      </c>
      <c r="E472" s="217">
        <v>659375</v>
      </c>
      <c r="F472" s="228">
        <v>625</v>
      </c>
      <c r="G472" s="195"/>
    </row>
    <row r="473" spans="1:7" s="189" customFormat="1" ht="22.5">
      <c r="A473" s="224" t="s">
        <v>3065</v>
      </c>
      <c r="B473" s="225">
        <v>200</v>
      </c>
      <c r="C473" s="226" t="s">
        <v>2150</v>
      </c>
      <c r="D473" s="227">
        <v>660000</v>
      </c>
      <c r="E473" s="217">
        <v>659375</v>
      </c>
      <c r="F473" s="228">
        <v>625</v>
      </c>
      <c r="G473" s="188"/>
    </row>
    <row r="474" spans="1:7" s="196" customFormat="1" ht="12.75">
      <c r="A474" s="193" t="s">
        <v>2387</v>
      </c>
      <c r="B474" s="213">
        <v>200</v>
      </c>
      <c r="C474" s="191" t="s">
        <v>2151</v>
      </c>
      <c r="D474" s="222">
        <v>660000</v>
      </c>
      <c r="E474" s="220">
        <v>659375</v>
      </c>
      <c r="F474" s="223">
        <v>625</v>
      </c>
      <c r="G474" s="195"/>
    </row>
    <row r="475" spans="1:7" s="196" customFormat="1" ht="12.75">
      <c r="A475" s="224" t="s">
        <v>1810</v>
      </c>
      <c r="B475" s="225">
        <v>200</v>
      </c>
      <c r="C475" s="226" t="s">
        <v>2152</v>
      </c>
      <c r="D475" s="227">
        <v>838600</v>
      </c>
      <c r="E475" s="217">
        <v>838310</v>
      </c>
      <c r="F475" s="228">
        <v>290</v>
      </c>
      <c r="G475" s="195"/>
    </row>
    <row r="476" spans="1:7" s="196" customFormat="1" ht="22.5">
      <c r="A476" s="224" t="s">
        <v>2721</v>
      </c>
      <c r="B476" s="225">
        <v>200</v>
      </c>
      <c r="C476" s="226" t="s">
        <v>2153</v>
      </c>
      <c r="D476" s="227">
        <v>838600</v>
      </c>
      <c r="E476" s="217">
        <v>838310</v>
      </c>
      <c r="F476" s="228">
        <v>290</v>
      </c>
      <c r="G476" s="195"/>
    </row>
    <row r="477" spans="1:7" s="196" customFormat="1" ht="22.5">
      <c r="A477" s="224" t="s">
        <v>2722</v>
      </c>
      <c r="B477" s="225">
        <v>200</v>
      </c>
      <c r="C477" s="226" t="s">
        <v>2154</v>
      </c>
      <c r="D477" s="227">
        <v>838600</v>
      </c>
      <c r="E477" s="217">
        <v>838310</v>
      </c>
      <c r="F477" s="228">
        <v>290</v>
      </c>
      <c r="G477" s="195"/>
    </row>
    <row r="478" spans="1:7" s="196" customFormat="1" ht="22.5">
      <c r="A478" s="224" t="s">
        <v>3014</v>
      </c>
      <c r="B478" s="225">
        <v>200</v>
      </c>
      <c r="C478" s="226" t="s">
        <v>2155</v>
      </c>
      <c r="D478" s="227">
        <v>838600</v>
      </c>
      <c r="E478" s="217">
        <v>838310</v>
      </c>
      <c r="F478" s="228">
        <v>290</v>
      </c>
      <c r="G478" s="195"/>
    </row>
    <row r="479" spans="1:7" s="189" customFormat="1" ht="12.75">
      <c r="A479" s="193" t="s">
        <v>1045</v>
      </c>
      <c r="B479" s="213">
        <v>200</v>
      </c>
      <c r="C479" s="191" t="s">
        <v>2156</v>
      </c>
      <c r="D479" s="222">
        <v>838600</v>
      </c>
      <c r="E479" s="220">
        <v>838310</v>
      </c>
      <c r="F479" s="223">
        <v>290</v>
      </c>
      <c r="G479" s="188"/>
    </row>
    <row r="480" spans="1:7" s="196" customFormat="1" ht="12.75">
      <c r="A480" s="224" t="s">
        <v>3011</v>
      </c>
      <c r="B480" s="225">
        <v>200</v>
      </c>
      <c r="C480" s="226" t="s">
        <v>2157</v>
      </c>
      <c r="D480" s="227">
        <v>5805425.029999999</v>
      </c>
      <c r="E480" s="217">
        <v>4077224.19</v>
      </c>
      <c r="F480" s="228">
        <v>1728200.84</v>
      </c>
      <c r="G480" s="195"/>
    </row>
    <row r="481" spans="1:7" s="196" customFormat="1" ht="33.75">
      <c r="A481" s="224" t="s">
        <v>1819</v>
      </c>
      <c r="B481" s="225">
        <v>200</v>
      </c>
      <c r="C481" s="226" t="s">
        <v>2158</v>
      </c>
      <c r="D481" s="227">
        <v>1409259.94</v>
      </c>
      <c r="E481" s="217">
        <v>950961.94</v>
      </c>
      <c r="F481" s="228">
        <v>458298</v>
      </c>
      <c r="G481" s="195"/>
    </row>
    <row r="482" spans="1:7" s="196" customFormat="1" ht="12.75">
      <c r="A482" s="224" t="s">
        <v>2728</v>
      </c>
      <c r="B482" s="225">
        <v>200</v>
      </c>
      <c r="C482" s="226" t="s">
        <v>2159</v>
      </c>
      <c r="D482" s="227">
        <v>1409259.94</v>
      </c>
      <c r="E482" s="217">
        <v>950961.94</v>
      </c>
      <c r="F482" s="228">
        <v>458298</v>
      </c>
      <c r="G482" s="195"/>
    </row>
    <row r="483" spans="1:7" s="196" customFormat="1" ht="22.5">
      <c r="A483" s="224" t="s">
        <v>2729</v>
      </c>
      <c r="B483" s="225">
        <v>200</v>
      </c>
      <c r="C483" s="226" t="s">
        <v>2160</v>
      </c>
      <c r="D483" s="227">
        <v>1409259.94</v>
      </c>
      <c r="E483" s="217">
        <v>950961.94</v>
      </c>
      <c r="F483" s="228">
        <v>458298</v>
      </c>
      <c r="G483" s="195"/>
    </row>
    <row r="484" spans="1:7" s="189" customFormat="1" ht="22.5">
      <c r="A484" s="224" t="s">
        <v>3065</v>
      </c>
      <c r="B484" s="225">
        <v>200</v>
      </c>
      <c r="C484" s="226" t="s">
        <v>2161</v>
      </c>
      <c r="D484" s="227">
        <v>1409259.94</v>
      </c>
      <c r="E484" s="217">
        <v>950961.94</v>
      </c>
      <c r="F484" s="228">
        <v>458298</v>
      </c>
      <c r="G484" s="188"/>
    </row>
    <row r="485" spans="1:7" s="196" customFormat="1" ht="12.75">
      <c r="A485" s="193" t="s">
        <v>2387</v>
      </c>
      <c r="B485" s="213">
        <v>200</v>
      </c>
      <c r="C485" s="191" t="s">
        <v>2162</v>
      </c>
      <c r="D485" s="222">
        <v>1409259.94</v>
      </c>
      <c r="E485" s="220">
        <v>950961.94</v>
      </c>
      <c r="F485" s="223">
        <v>458298</v>
      </c>
      <c r="G485" s="195"/>
    </row>
    <row r="486" spans="1:7" s="196" customFormat="1" ht="33.75">
      <c r="A486" s="224" t="s">
        <v>2163</v>
      </c>
      <c r="B486" s="225">
        <v>200</v>
      </c>
      <c r="C486" s="226" t="s">
        <v>2164</v>
      </c>
      <c r="D486" s="227">
        <v>1133980</v>
      </c>
      <c r="E486" s="217">
        <v>1086205.16</v>
      </c>
      <c r="F486" s="228">
        <v>47774.840000000084</v>
      </c>
      <c r="G486" s="195"/>
    </row>
    <row r="487" spans="1:7" s="196" customFormat="1" ht="22.5">
      <c r="A487" s="224" t="s">
        <v>2721</v>
      </c>
      <c r="B487" s="225">
        <v>200</v>
      </c>
      <c r="C487" s="226" t="s">
        <v>2165</v>
      </c>
      <c r="D487" s="227">
        <v>1133980</v>
      </c>
      <c r="E487" s="217">
        <v>1086205.16</v>
      </c>
      <c r="F487" s="228">
        <v>47774.840000000084</v>
      </c>
      <c r="G487" s="195"/>
    </row>
    <row r="488" spans="1:7" s="196" customFormat="1" ht="22.5">
      <c r="A488" s="224" t="s">
        <v>2722</v>
      </c>
      <c r="B488" s="225">
        <v>200</v>
      </c>
      <c r="C488" s="226" t="s">
        <v>370</v>
      </c>
      <c r="D488" s="227">
        <v>1133980</v>
      </c>
      <c r="E488" s="217">
        <v>1086205.16</v>
      </c>
      <c r="F488" s="228">
        <v>47774.840000000084</v>
      </c>
      <c r="G488" s="195"/>
    </row>
    <row r="489" spans="1:7" s="189" customFormat="1" ht="22.5">
      <c r="A489" s="224" t="s">
        <v>3014</v>
      </c>
      <c r="B489" s="225">
        <v>200</v>
      </c>
      <c r="C489" s="226" t="s">
        <v>371</v>
      </c>
      <c r="D489" s="227">
        <v>1133980</v>
      </c>
      <c r="E489" s="217">
        <v>1086205.16</v>
      </c>
      <c r="F489" s="228">
        <v>47774.840000000084</v>
      </c>
      <c r="G489" s="188"/>
    </row>
    <row r="490" spans="1:7" s="196" customFormat="1" ht="12.75">
      <c r="A490" s="193" t="s">
        <v>1043</v>
      </c>
      <c r="B490" s="213">
        <v>200</v>
      </c>
      <c r="C490" s="191" t="s">
        <v>372</v>
      </c>
      <c r="D490" s="222">
        <v>1133980</v>
      </c>
      <c r="E490" s="220">
        <v>1086205.16</v>
      </c>
      <c r="F490" s="223">
        <v>47774.840000000084</v>
      </c>
      <c r="G490" s="195"/>
    </row>
    <row r="491" spans="1:7" s="196" customFormat="1" ht="22.5">
      <c r="A491" s="224" t="s">
        <v>2023</v>
      </c>
      <c r="B491" s="225">
        <v>200</v>
      </c>
      <c r="C491" s="226" t="s">
        <v>373</v>
      </c>
      <c r="D491" s="227">
        <v>3262185.09</v>
      </c>
      <c r="E491" s="217">
        <v>2040057.09</v>
      </c>
      <c r="F491" s="228">
        <v>1222128</v>
      </c>
      <c r="G491" s="195"/>
    </row>
    <row r="492" spans="1:7" s="196" customFormat="1" ht="12.75">
      <c r="A492" s="224" t="s">
        <v>2728</v>
      </c>
      <c r="B492" s="225">
        <v>200</v>
      </c>
      <c r="C492" s="226" t="s">
        <v>374</v>
      </c>
      <c r="D492" s="227">
        <v>3262185.09</v>
      </c>
      <c r="E492" s="217">
        <v>2040057.09</v>
      </c>
      <c r="F492" s="228">
        <v>1222128</v>
      </c>
      <c r="G492" s="195"/>
    </row>
    <row r="493" spans="1:7" s="196" customFormat="1" ht="22.5">
      <c r="A493" s="224" t="s">
        <v>2729</v>
      </c>
      <c r="B493" s="225">
        <v>200</v>
      </c>
      <c r="C493" s="226" t="s">
        <v>375</v>
      </c>
      <c r="D493" s="227">
        <v>3262185.09</v>
      </c>
      <c r="E493" s="217">
        <v>2040057.09</v>
      </c>
      <c r="F493" s="228">
        <v>1222128</v>
      </c>
      <c r="G493" s="195"/>
    </row>
    <row r="494" spans="1:7" s="196" customFormat="1" ht="22.5">
      <c r="A494" s="224" t="s">
        <v>3065</v>
      </c>
      <c r="B494" s="225">
        <v>200</v>
      </c>
      <c r="C494" s="226" t="s">
        <v>376</v>
      </c>
      <c r="D494" s="227">
        <v>3262185.09</v>
      </c>
      <c r="E494" s="217">
        <v>2040057.09</v>
      </c>
      <c r="F494" s="228">
        <v>1222128</v>
      </c>
      <c r="G494" s="195"/>
    </row>
    <row r="495" spans="1:7" s="196" customFormat="1" ht="12.75">
      <c r="A495" s="193" t="s">
        <v>2387</v>
      </c>
      <c r="B495" s="213">
        <v>200</v>
      </c>
      <c r="C495" s="191" t="s">
        <v>377</v>
      </c>
      <c r="D495" s="222">
        <v>3262185.09</v>
      </c>
      <c r="E495" s="220">
        <v>2040057.09</v>
      </c>
      <c r="F495" s="223">
        <v>1222128</v>
      </c>
      <c r="G495" s="195"/>
    </row>
    <row r="496" spans="1:7" s="196" customFormat="1" ht="12.75">
      <c r="A496" s="224" t="s">
        <v>378</v>
      </c>
      <c r="B496" s="225">
        <v>200</v>
      </c>
      <c r="C496" s="226" t="s">
        <v>379</v>
      </c>
      <c r="D496" s="227">
        <v>100588945.22</v>
      </c>
      <c r="E496" s="217">
        <v>100429557.97</v>
      </c>
      <c r="F496" s="228">
        <v>159387.25</v>
      </c>
      <c r="G496" s="195"/>
    </row>
    <row r="497" spans="1:7" s="189" customFormat="1" ht="12.75">
      <c r="A497" s="224" t="s">
        <v>2967</v>
      </c>
      <c r="B497" s="225">
        <v>200</v>
      </c>
      <c r="C497" s="226" t="s">
        <v>380</v>
      </c>
      <c r="D497" s="227">
        <v>97060925.22</v>
      </c>
      <c r="E497" s="217">
        <v>97014674.72</v>
      </c>
      <c r="F497" s="228">
        <v>46250.5</v>
      </c>
      <c r="G497" s="188"/>
    </row>
    <row r="498" spans="1:7" s="196" customFormat="1" ht="45">
      <c r="A498" s="224" t="s">
        <v>1811</v>
      </c>
      <c r="B498" s="225">
        <v>200</v>
      </c>
      <c r="C498" s="226" t="s">
        <v>381</v>
      </c>
      <c r="D498" s="227">
        <v>31790665</v>
      </c>
      <c r="E498" s="217">
        <v>31744415</v>
      </c>
      <c r="F498" s="228">
        <v>46250</v>
      </c>
      <c r="G498" s="195"/>
    </row>
    <row r="499" spans="1:7" s="189" customFormat="1" ht="22.5">
      <c r="A499" s="224" t="s">
        <v>1812</v>
      </c>
      <c r="B499" s="225">
        <v>200</v>
      </c>
      <c r="C499" s="226" t="s">
        <v>382</v>
      </c>
      <c r="D499" s="227">
        <v>31110412</v>
      </c>
      <c r="E499" s="217">
        <v>31110412</v>
      </c>
      <c r="F499" s="228">
        <v>0</v>
      </c>
      <c r="G499" s="188"/>
    </row>
    <row r="500" spans="1:7" s="196" customFormat="1" ht="22.5">
      <c r="A500" s="224" t="s">
        <v>2731</v>
      </c>
      <c r="B500" s="225">
        <v>200</v>
      </c>
      <c r="C500" s="226" t="s">
        <v>383</v>
      </c>
      <c r="D500" s="227">
        <v>31110412</v>
      </c>
      <c r="E500" s="217">
        <v>31110412</v>
      </c>
      <c r="F500" s="228">
        <v>0</v>
      </c>
      <c r="G500" s="195"/>
    </row>
    <row r="501" spans="1:7" s="196" customFormat="1" ht="12.75">
      <c r="A501" s="224" t="s">
        <v>2732</v>
      </c>
      <c r="B501" s="225">
        <v>200</v>
      </c>
      <c r="C501" s="226" t="s">
        <v>384</v>
      </c>
      <c r="D501" s="227">
        <v>31110412</v>
      </c>
      <c r="E501" s="217">
        <v>31110412</v>
      </c>
      <c r="F501" s="228">
        <v>0</v>
      </c>
      <c r="G501" s="195"/>
    </row>
    <row r="502" spans="1:7" s="196" customFormat="1" ht="33.75">
      <c r="A502" s="224" t="s">
        <v>1813</v>
      </c>
      <c r="B502" s="225">
        <v>200</v>
      </c>
      <c r="C502" s="226" t="s">
        <v>385</v>
      </c>
      <c r="D502" s="227">
        <v>29406182</v>
      </c>
      <c r="E502" s="217">
        <v>29406182</v>
      </c>
      <c r="F502" s="228">
        <v>0</v>
      </c>
      <c r="G502" s="195"/>
    </row>
    <row r="503" spans="1:7" s="196" customFormat="1" ht="22.5">
      <c r="A503" s="193" t="s">
        <v>2906</v>
      </c>
      <c r="B503" s="213">
        <v>200</v>
      </c>
      <c r="C503" s="191" t="s">
        <v>386</v>
      </c>
      <c r="D503" s="222">
        <v>29406182</v>
      </c>
      <c r="E503" s="220">
        <v>29406182</v>
      </c>
      <c r="F503" s="223">
        <v>0</v>
      </c>
      <c r="G503" s="195"/>
    </row>
    <row r="504" spans="1:7" s="189" customFormat="1" ht="12.75">
      <c r="A504" s="224" t="s">
        <v>2779</v>
      </c>
      <c r="B504" s="225">
        <v>200</v>
      </c>
      <c r="C504" s="226" t="s">
        <v>387</v>
      </c>
      <c r="D504" s="227">
        <v>1704230</v>
      </c>
      <c r="E504" s="217">
        <v>1704230</v>
      </c>
      <c r="F504" s="228">
        <v>0</v>
      </c>
      <c r="G504" s="188"/>
    </row>
    <row r="505" spans="1:7" s="196" customFormat="1" ht="22.5">
      <c r="A505" s="193" t="s">
        <v>2906</v>
      </c>
      <c r="B505" s="213">
        <v>200</v>
      </c>
      <c r="C505" s="191" t="s">
        <v>388</v>
      </c>
      <c r="D505" s="222">
        <v>1704230</v>
      </c>
      <c r="E505" s="220">
        <v>1704230</v>
      </c>
      <c r="F505" s="223">
        <v>0</v>
      </c>
      <c r="G505" s="195"/>
    </row>
    <row r="506" spans="1:7" s="196" customFormat="1" ht="12.75">
      <c r="A506" s="224" t="s">
        <v>1814</v>
      </c>
      <c r="B506" s="225">
        <v>200</v>
      </c>
      <c r="C506" s="226" t="s">
        <v>389</v>
      </c>
      <c r="D506" s="227">
        <v>680253</v>
      </c>
      <c r="E506" s="217">
        <v>634003</v>
      </c>
      <c r="F506" s="228">
        <v>46250</v>
      </c>
      <c r="G506" s="195"/>
    </row>
    <row r="507" spans="1:7" s="196" customFormat="1" ht="22.5">
      <c r="A507" s="224" t="s">
        <v>2721</v>
      </c>
      <c r="B507" s="225">
        <v>200</v>
      </c>
      <c r="C507" s="226" t="s">
        <v>390</v>
      </c>
      <c r="D507" s="227">
        <v>680253</v>
      </c>
      <c r="E507" s="217">
        <v>634003</v>
      </c>
      <c r="F507" s="228">
        <v>46250</v>
      </c>
      <c r="G507" s="195"/>
    </row>
    <row r="508" spans="1:7" s="196" customFormat="1" ht="22.5">
      <c r="A508" s="224" t="s">
        <v>2722</v>
      </c>
      <c r="B508" s="230">
        <v>200</v>
      </c>
      <c r="C508" s="226" t="s">
        <v>391</v>
      </c>
      <c r="D508" s="227">
        <v>680253</v>
      </c>
      <c r="E508" s="217">
        <v>634003</v>
      </c>
      <c r="F508" s="228">
        <v>46250</v>
      </c>
      <c r="G508" s="195"/>
    </row>
    <row r="509" spans="1:7" s="196" customFormat="1" ht="22.5">
      <c r="A509" s="224" t="s">
        <v>3014</v>
      </c>
      <c r="B509" s="225">
        <v>200</v>
      </c>
      <c r="C509" s="226" t="s">
        <v>392</v>
      </c>
      <c r="D509" s="227">
        <v>680253</v>
      </c>
      <c r="E509" s="217">
        <v>634003</v>
      </c>
      <c r="F509" s="228">
        <v>46250</v>
      </c>
      <c r="G509" s="195"/>
    </row>
    <row r="510" spans="1:7" s="189" customFormat="1" ht="12.75">
      <c r="A510" s="193" t="s">
        <v>1044</v>
      </c>
      <c r="B510" s="213">
        <v>200</v>
      </c>
      <c r="C510" s="191" t="s">
        <v>2792</v>
      </c>
      <c r="D510" s="222">
        <v>250000</v>
      </c>
      <c r="E510" s="220">
        <v>203750</v>
      </c>
      <c r="F510" s="223">
        <v>46250</v>
      </c>
      <c r="G510" s="188"/>
    </row>
    <row r="511" spans="1:7" s="196" customFormat="1" ht="12.75">
      <c r="A511" s="193" t="s">
        <v>1045</v>
      </c>
      <c r="B511" s="213">
        <v>200</v>
      </c>
      <c r="C511" s="191" t="s">
        <v>393</v>
      </c>
      <c r="D511" s="222">
        <v>430253</v>
      </c>
      <c r="E511" s="220">
        <v>430253</v>
      </c>
      <c r="F511" s="223">
        <v>0</v>
      </c>
      <c r="G511" s="195"/>
    </row>
    <row r="512" spans="1:7" s="196" customFormat="1" ht="12.75">
      <c r="A512" s="224" t="s">
        <v>3011</v>
      </c>
      <c r="B512" s="225">
        <v>200</v>
      </c>
      <c r="C512" s="226" t="s">
        <v>394</v>
      </c>
      <c r="D512" s="227">
        <v>65270260.22</v>
      </c>
      <c r="E512" s="217">
        <v>65270259.72</v>
      </c>
      <c r="F512" s="228">
        <v>0.5</v>
      </c>
      <c r="G512" s="195"/>
    </row>
    <row r="513" spans="1:7" s="196" customFormat="1" ht="78.75">
      <c r="A513" s="229" t="s">
        <v>2793</v>
      </c>
      <c r="B513" s="225">
        <v>200</v>
      </c>
      <c r="C513" s="226" t="s">
        <v>395</v>
      </c>
      <c r="D513" s="227">
        <v>6500</v>
      </c>
      <c r="E513" s="217">
        <v>6500</v>
      </c>
      <c r="F513" s="228">
        <v>0</v>
      </c>
      <c r="G513" s="195"/>
    </row>
    <row r="514" spans="1:7" s="196" customFormat="1" ht="22.5">
      <c r="A514" s="224" t="s">
        <v>2731</v>
      </c>
      <c r="B514" s="225">
        <v>200</v>
      </c>
      <c r="C514" s="226" t="s">
        <v>396</v>
      </c>
      <c r="D514" s="227">
        <v>6500</v>
      </c>
      <c r="E514" s="217">
        <v>6500</v>
      </c>
      <c r="F514" s="228">
        <v>0</v>
      </c>
      <c r="G514" s="195"/>
    </row>
    <row r="515" spans="1:7" s="189" customFormat="1" ht="12.75">
      <c r="A515" s="224" t="s">
        <v>2732</v>
      </c>
      <c r="B515" s="225">
        <v>200</v>
      </c>
      <c r="C515" s="226" t="s">
        <v>397</v>
      </c>
      <c r="D515" s="227">
        <v>6500</v>
      </c>
      <c r="E515" s="217">
        <v>6500</v>
      </c>
      <c r="F515" s="228">
        <v>0</v>
      </c>
      <c r="G515" s="188"/>
    </row>
    <row r="516" spans="1:7" s="196" customFormat="1" ht="12.75">
      <c r="A516" s="224" t="s">
        <v>2779</v>
      </c>
      <c r="B516" s="225">
        <v>200</v>
      </c>
      <c r="C516" s="226" t="s">
        <v>398</v>
      </c>
      <c r="D516" s="227">
        <v>6500</v>
      </c>
      <c r="E516" s="217">
        <v>6500</v>
      </c>
      <c r="F516" s="228">
        <v>0</v>
      </c>
      <c r="G516" s="195"/>
    </row>
    <row r="517" spans="1:7" s="196" customFormat="1" ht="22.5">
      <c r="A517" s="193" t="s">
        <v>2906</v>
      </c>
      <c r="B517" s="213">
        <v>200</v>
      </c>
      <c r="C517" s="191" t="s">
        <v>399</v>
      </c>
      <c r="D517" s="222">
        <v>6500</v>
      </c>
      <c r="E517" s="220">
        <v>6500</v>
      </c>
      <c r="F517" s="223">
        <v>0</v>
      </c>
      <c r="G517" s="195"/>
    </row>
    <row r="518" spans="1:7" s="196" customFormat="1" ht="45">
      <c r="A518" s="224" t="s">
        <v>2924</v>
      </c>
      <c r="B518" s="230">
        <v>200</v>
      </c>
      <c r="C518" s="226" t="s">
        <v>400</v>
      </c>
      <c r="D518" s="227">
        <v>6496560</v>
      </c>
      <c r="E518" s="217">
        <v>6496559.5</v>
      </c>
      <c r="F518" s="228">
        <v>0.5</v>
      </c>
      <c r="G518" s="195"/>
    </row>
    <row r="519" spans="1:7" s="196" customFormat="1" ht="22.5">
      <c r="A519" s="224" t="s">
        <v>2731</v>
      </c>
      <c r="B519" s="225">
        <v>200</v>
      </c>
      <c r="C519" s="226" t="s">
        <v>401</v>
      </c>
      <c r="D519" s="227">
        <v>6496560</v>
      </c>
      <c r="E519" s="217">
        <v>6496559.5</v>
      </c>
      <c r="F519" s="228">
        <v>0.5</v>
      </c>
      <c r="G519" s="195"/>
    </row>
    <row r="520" spans="1:7" s="189" customFormat="1" ht="12.75">
      <c r="A520" s="224" t="s">
        <v>2732</v>
      </c>
      <c r="B520" s="225">
        <v>200</v>
      </c>
      <c r="C520" s="226" t="s">
        <v>402</v>
      </c>
      <c r="D520" s="227">
        <v>6496560</v>
      </c>
      <c r="E520" s="217">
        <v>6496559.5</v>
      </c>
      <c r="F520" s="228">
        <v>0.5</v>
      </c>
      <c r="G520" s="188"/>
    </row>
    <row r="521" spans="1:7" s="196" customFormat="1" ht="12.75">
      <c r="A521" s="224" t="s">
        <v>2779</v>
      </c>
      <c r="B521" s="225">
        <v>200</v>
      </c>
      <c r="C521" s="226" t="s">
        <v>403</v>
      </c>
      <c r="D521" s="227">
        <v>6496560</v>
      </c>
      <c r="E521" s="217">
        <v>6496559.5</v>
      </c>
      <c r="F521" s="228">
        <v>0.5</v>
      </c>
      <c r="G521" s="195"/>
    </row>
    <row r="522" spans="1:7" s="196" customFormat="1" ht="22.5">
      <c r="A522" s="193" t="s">
        <v>2906</v>
      </c>
      <c r="B522" s="213">
        <v>200</v>
      </c>
      <c r="C522" s="191" t="s">
        <v>404</v>
      </c>
      <c r="D522" s="222">
        <v>6496560</v>
      </c>
      <c r="E522" s="220">
        <v>6496559.5</v>
      </c>
      <c r="F522" s="223">
        <v>0.5</v>
      </c>
      <c r="G522" s="195"/>
    </row>
    <row r="523" spans="1:7" s="196" customFormat="1" ht="56.25">
      <c r="A523" s="229" t="s">
        <v>2794</v>
      </c>
      <c r="B523" s="225">
        <v>200</v>
      </c>
      <c r="C523" s="226" t="s">
        <v>405</v>
      </c>
      <c r="D523" s="227">
        <v>58767200.22</v>
      </c>
      <c r="E523" s="217">
        <v>58767200.22</v>
      </c>
      <c r="F523" s="228">
        <v>0</v>
      </c>
      <c r="G523" s="195"/>
    </row>
    <row r="524" spans="1:7" s="196" customFormat="1" ht="22.5">
      <c r="A524" s="224" t="s">
        <v>2731</v>
      </c>
      <c r="B524" s="225">
        <v>200</v>
      </c>
      <c r="C524" s="226" t="s">
        <v>406</v>
      </c>
      <c r="D524" s="227">
        <v>58767200.22</v>
      </c>
      <c r="E524" s="217">
        <v>58767200.22</v>
      </c>
      <c r="F524" s="228">
        <v>0</v>
      </c>
      <c r="G524" s="195"/>
    </row>
    <row r="525" spans="1:7" s="196" customFormat="1" ht="12.75">
      <c r="A525" s="224" t="s">
        <v>2732</v>
      </c>
      <c r="B525" s="225">
        <v>200</v>
      </c>
      <c r="C525" s="226" t="s">
        <v>407</v>
      </c>
      <c r="D525" s="227">
        <v>58767200.22</v>
      </c>
      <c r="E525" s="217">
        <v>58767200.22</v>
      </c>
      <c r="F525" s="228">
        <v>0</v>
      </c>
      <c r="G525" s="195"/>
    </row>
    <row r="526" spans="1:7" s="196" customFormat="1" ht="12.75">
      <c r="A526" s="224" t="s">
        <v>2779</v>
      </c>
      <c r="B526" s="225">
        <v>200</v>
      </c>
      <c r="C526" s="226" t="s">
        <v>408</v>
      </c>
      <c r="D526" s="227">
        <v>58767200.22</v>
      </c>
      <c r="E526" s="217">
        <v>58767200.22</v>
      </c>
      <c r="F526" s="228">
        <v>0</v>
      </c>
      <c r="G526" s="195"/>
    </row>
    <row r="527" spans="1:7" s="189" customFormat="1" ht="22.5">
      <c r="A527" s="193" t="s">
        <v>2906</v>
      </c>
      <c r="B527" s="213">
        <v>200</v>
      </c>
      <c r="C527" s="191" t="s">
        <v>409</v>
      </c>
      <c r="D527" s="222">
        <v>58767200.22</v>
      </c>
      <c r="E527" s="220">
        <v>58767200.22</v>
      </c>
      <c r="F527" s="223">
        <v>0</v>
      </c>
      <c r="G527" s="188"/>
    </row>
    <row r="528" spans="1:7" s="196" customFormat="1" ht="12.75">
      <c r="A528" s="224" t="s">
        <v>1827</v>
      </c>
      <c r="B528" s="225">
        <v>200</v>
      </c>
      <c r="C528" s="226" t="s">
        <v>410</v>
      </c>
      <c r="D528" s="227">
        <v>204960</v>
      </c>
      <c r="E528" s="217">
        <v>197460</v>
      </c>
      <c r="F528" s="228">
        <v>7500</v>
      </c>
      <c r="G528" s="195"/>
    </row>
    <row r="529" spans="1:7" s="196" customFormat="1" ht="45">
      <c r="A529" s="224" t="s">
        <v>1811</v>
      </c>
      <c r="B529" s="225">
        <v>200</v>
      </c>
      <c r="C529" s="226" t="s">
        <v>411</v>
      </c>
      <c r="D529" s="227">
        <v>204960</v>
      </c>
      <c r="E529" s="217">
        <v>197460</v>
      </c>
      <c r="F529" s="228">
        <v>7500</v>
      </c>
      <c r="G529" s="195"/>
    </row>
    <row r="530" spans="1:7" s="196" customFormat="1" ht="12.75">
      <c r="A530" s="224" t="s">
        <v>1814</v>
      </c>
      <c r="B530" s="225">
        <v>200</v>
      </c>
      <c r="C530" s="226" t="s">
        <v>412</v>
      </c>
      <c r="D530" s="227">
        <v>204960</v>
      </c>
      <c r="E530" s="217">
        <v>197460</v>
      </c>
      <c r="F530" s="228">
        <v>7500</v>
      </c>
      <c r="G530" s="195"/>
    </row>
    <row r="531" spans="1:7" s="196" customFormat="1" ht="22.5">
      <c r="A531" s="224" t="s">
        <v>2721</v>
      </c>
      <c r="B531" s="225">
        <v>200</v>
      </c>
      <c r="C531" s="226" t="s">
        <v>413</v>
      </c>
      <c r="D531" s="227">
        <v>204960</v>
      </c>
      <c r="E531" s="217">
        <v>197460</v>
      </c>
      <c r="F531" s="228">
        <v>7500</v>
      </c>
      <c r="G531" s="195"/>
    </row>
    <row r="532" spans="1:7" s="196" customFormat="1" ht="22.5">
      <c r="A532" s="224" t="s">
        <v>2722</v>
      </c>
      <c r="B532" s="225">
        <v>200</v>
      </c>
      <c r="C532" s="226" t="s">
        <v>414</v>
      </c>
      <c r="D532" s="227">
        <v>204960</v>
      </c>
      <c r="E532" s="217">
        <v>197460</v>
      </c>
      <c r="F532" s="228">
        <v>7500</v>
      </c>
      <c r="G532" s="195"/>
    </row>
    <row r="533" spans="1:7" s="196" customFormat="1" ht="22.5">
      <c r="A533" s="224" t="s">
        <v>3014</v>
      </c>
      <c r="B533" s="225">
        <v>200</v>
      </c>
      <c r="C533" s="226" t="s">
        <v>415</v>
      </c>
      <c r="D533" s="227">
        <v>204960</v>
      </c>
      <c r="E533" s="217">
        <v>197460</v>
      </c>
      <c r="F533" s="228">
        <v>7500</v>
      </c>
      <c r="G533" s="195"/>
    </row>
    <row r="534" spans="1:7" s="189" customFormat="1" ht="12.75">
      <c r="A534" s="193" t="s">
        <v>1043</v>
      </c>
      <c r="B534" s="213">
        <v>200</v>
      </c>
      <c r="C534" s="191" t="s">
        <v>416</v>
      </c>
      <c r="D534" s="222">
        <v>204960</v>
      </c>
      <c r="E534" s="220">
        <v>197460</v>
      </c>
      <c r="F534" s="223">
        <v>7500</v>
      </c>
      <c r="G534" s="188"/>
    </row>
    <row r="535" spans="1:7" s="189" customFormat="1" ht="12.75">
      <c r="A535" s="224" t="s">
        <v>1828</v>
      </c>
      <c r="B535" s="225">
        <v>200</v>
      </c>
      <c r="C535" s="226" t="s">
        <v>417</v>
      </c>
      <c r="D535" s="227">
        <v>3323060</v>
      </c>
      <c r="E535" s="217">
        <v>3217423.25</v>
      </c>
      <c r="F535" s="228">
        <v>105636.75</v>
      </c>
      <c r="G535" s="188"/>
    </row>
    <row r="536" spans="1:7" s="189" customFormat="1" ht="45">
      <c r="A536" s="224" t="s">
        <v>1811</v>
      </c>
      <c r="B536" s="225">
        <v>200</v>
      </c>
      <c r="C536" s="226" t="s">
        <v>418</v>
      </c>
      <c r="D536" s="227">
        <v>3323060</v>
      </c>
      <c r="E536" s="217">
        <v>3217423.25</v>
      </c>
      <c r="F536" s="228">
        <v>105636.75</v>
      </c>
      <c r="G536" s="188"/>
    </row>
    <row r="537" spans="1:7" s="196" customFormat="1" ht="12.75">
      <c r="A537" s="224" t="s">
        <v>1814</v>
      </c>
      <c r="B537" s="225">
        <v>200</v>
      </c>
      <c r="C537" s="226" t="s">
        <v>419</v>
      </c>
      <c r="D537" s="227">
        <v>3323060</v>
      </c>
      <c r="E537" s="217">
        <v>3217423.25</v>
      </c>
      <c r="F537" s="228">
        <v>105636.75</v>
      </c>
      <c r="G537" s="195"/>
    </row>
    <row r="538" spans="1:7" s="196" customFormat="1" ht="22.5">
      <c r="A538" s="224" t="s">
        <v>2721</v>
      </c>
      <c r="B538" s="225">
        <v>200</v>
      </c>
      <c r="C538" s="226" t="s">
        <v>420</v>
      </c>
      <c r="D538" s="227">
        <v>3323060</v>
      </c>
      <c r="E538" s="217">
        <v>3217423.25</v>
      </c>
      <c r="F538" s="228">
        <v>105636.75</v>
      </c>
      <c r="G538" s="195"/>
    </row>
    <row r="539" spans="1:7" s="196" customFormat="1" ht="22.5">
      <c r="A539" s="224" t="s">
        <v>2722</v>
      </c>
      <c r="B539" s="225">
        <v>200</v>
      </c>
      <c r="C539" s="226" t="s">
        <v>421</v>
      </c>
      <c r="D539" s="227">
        <v>3323060</v>
      </c>
      <c r="E539" s="217">
        <v>3217423.25</v>
      </c>
      <c r="F539" s="228">
        <v>105636.75</v>
      </c>
      <c r="G539" s="195"/>
    </row>
    <row r="540" spans="1:7" s="196" customFormat="1" ht="22.5">
      <c r="A540" s="224" t="s">
        <v>3014</v>
      </c>
      <c r="B540" s="225">
        <v>200</v>
      </c>
      <c r="C540" s="226" t="s">
        <v>422</v>
      </c>
      <c r="D540" s="227">
        <v>3323060</v>
      </c>
      <c r="E540" s="217">
        <v>3217423.25</v>
      </c>
      <c r="F540" s="228">
        <v>105636.75</v>
      </c>
      <c r="G540" s="195"/>
    </row>
    <row r="541" spans="1:7" s="196" customFormat="1" ht="12.75">
      <c r="A541" s="193" t="s">
        <v>1039</v>
      </c>
      <c r="B541" s="213">
        <v>200</v>
      </c>
      <c r="C541" s="191" t="s">
        <v>423</v>
      </c>
      <c r="D541" s="222">
        <v>1759650</v>
      </c>
      <c r="E541" s="220">
        <v>1744200</v>
      </c>
      <c r="F541" s="223">
        <v>15450</v>
      </c>
      <c r="G541" s="195"/>
    </row>
    <row r="542" spans="1:7" s="196" customFormat="1" ht="12.75">
      <c r="A542" s="193" t="s">
        <v>1042</v>
      </c>
      <c r="B542" s="213">
        <v>200</v>
      </c>
      <c r="C542" s="191" t="s">
        <v>424</v>
      </c>
      <c r="D542" s="222">
        <v>734280.63</v>
      </c>
      <c r="E542" s="220">
        <v>715817.42</v>
      </c>
      <c r="F542" s="223">
        <v>18463.21</v>
      </c>
      <c r="G542" s="195"/>
    </row>
    <row r="543" spans="1:7" s="189" customFormat="1" ht="12.75">
      <c r="A543" s="193" t="s">
        <v>1043</v>
      </c>
      <c r="B543" s="213">
        <v>200</v>
      </c>
      <c r="C543" s="191" t="s">
        <v>425</v>
      </c>
      <c r="D543" s="222">
        <v>829129.37</v>
      </c>
      <c r="E543" s="220">
        <v>757405.83</v>
      </c>
      <c r="F543" s="223">
        <v>71723.54</v>
      </c>
      <c r="G543" s="188"/>
    </row>
    <row r="544" spans="1:7" s="196" customFormat="1" ht="12.75">
      <c r="A544" s="224" t="s">
        <v>426</v>
      </c>
      <c r="B544" s="225">
        <v>200</v>
      </c>
      <c r="C544" s="226" t="s">
        <v>427</v>
      </c>
      <c r="D544" s="227">
        <v>13440095</v>
      </c>
      <c r="E544" s="217">
        <v>13440095</v>
      </c>
      <c r="F544" s="228">
        <v>0</v>
      </c>
      <c r="G544" s="195"/>
    </row>
    <row r="545" spans="1:7" s="196" customFormat="1" ht="12.75">
      <c r="A545" s="224" t="s">
        <v>1829</v>
      </c>
      <c r="B545" s="225">
        <v>200</v>
      </c>
      <c r="C545" s="226" t="s">
        <v>428</v>
      </c>
      <c r="D545" s="227">
        <v>13440095</v>
      </c>
      <c r="E545" s="217">
        <v>13440095</v>
      </c>
      <c r="F545" s="228">
        <v>0</v>
      </c>
      <c r="G545" s="195"/>
    </row>
    <row r="546" spans="1:7" s="196" customFormat="1" ht="12.75">
      <c r="A546" s="224" t="s">
        <v>3011</v>
      </c>
      <c r="B546" s="225">
        <v>200</v>
      </c>
      <c r="C546" s="226" t="s">
        <v>429</v>
      </c>
      <c r="D546" s="227">
        <v>13440095</v>
      </c>
      <c r="E546" s="217">
        <v>13440095</v>
      </c>
      <c r="F546" s="228">
        <v>0</v>
      </c>
      <c r="G546" s="195"/>
    </row>
    <row r="547" spans="1:7" s="196" customFormat="1" ht="45">
      <c r="A547" s="224" t="s">
        <v>1815</v>
      </c>
      <c r="B547" s="225">
        <v>200</v>
      </c>
      <c r="C547" s="226" t="s">
        <v>430</v>
      </c>
      <c r="D547" s="227">
        <v>13440095</v>
      </c>
      <c r="E547" s="217">
        <v>13440095</v>
      </c>
      <c r="F547" s="228">
        <v>0</v>
      </c>
      <c r="G547" s="195"/>
    </row>
    <row r="548" spans="1:7" s="196" customFormat="1" ht="12.75">
      <c r="A548" s="224" t="s">
        <v>2723</v>
      </c>
      <c r="B548" s="225">
        <v>200</v>
      </c>
      <c r="C548" s="226" t="s">
        <v>431</v>
      </c>
      <c r="D548" s="227">
        <v>13440095</v>
      </c>
      <c r="E548" s="217">
        <v>13440095</v>
      </c>
      <c r="F548" s="228">
        <v>0</v>
      </c>
      <c r="G548" s="195"/>
    </row>
    <row r="549" spans="1:7" s="196" customFormat="1" ht="22.5">
      <c r="A549" s="224" t="s">
        <v>2166</v>
      </c>
      <c r="B549" s="225">
        <v>200</v>
      </c>
      <c r="C549" s="226" t="s">
        <v>432</v>
      </c>
      <c r="D549" s="227">
        <v>13440095</v>
      </c>
      <c r="E549" s="217">
        <v>13440095</v>
      </c>
      <c r="F549" s="228">
        <v>0</v>
      </c>
      <c r="G549" s="195"/>
    </row>
    <row r="550" spans="1:7" s="196" customFormat="1" ht="22.5">
      <c r="A550" s="193" t="s">
        <v>2906</v>
      </c>
      <c r="B550" s="213">
        <v>200</v>
      </c>
      <c r="C550" s="191" t="s">
        <v>433</v>
      </c>
      <c r="D550" s="222">
        <v>13440095</v>
      </c>
      <c r="E550" s="220">
        <v>13440095</v>
      </c>
      <c r="F550" s="223">
        <v>0</v>
      </c>
      <c r="G550" s="195"/>
    </row>
    <row r="551" spans="1:7" s="196" customFormat="1" ht="22.5">
      <c r="A551" s="224" t="s">
        <v>1830</v>
      </c>
      <c r="B551" s="225">
        <v>200</v>
      </c>
      <c r="C551" s="226" t="s">
        <v>434</v>
      </c>
      <c r="D551" s="227">
        <v>10911597</v>
      </c>
      <c r="E551" s="217">
        <v>10911375.18</v>
      </c>
      <c r="F551" s="228">
        <v>221.82000000002563</v>
      </c>
      <c r="G551" s="195"/>
    </row>
    <row r="552" spans="1:7" s="189" customFormat="1" ht="12.75">
      <c r="A552" s="224" t="s">
        <v>352</v>
      </c>
      <c r="B552" s="225">
        <v>200</v>
      </c>
      <c r="C552" s="226" t="s">
        <v>435</v>
      </c>
      <c r="D552" s="227">
        <v>10911597</v>
      </c>
      <c r="E552" s="217">
        <v>10911375.18</v>
      </c>
      <c r="F552" s="228">
        <v>221.82000000002563</v>
      </c>
      <c r="G552" s="188"/>
    </row>
    <row r="553" spans="1:7" s="189" customFormat="1" ht="12.75">
      <c r="A553" s="224" t="s">
        <v>1831</v>
      </c>
      <c r="B553" s="225">
        <v>200</v>
      </c>
      <c r="C553" s="226" t="s">
        <v>436</v>
      </c>
      <c r="D553" s="227">
        <v>10911597</v>
      </c>
      <c r="E553" s="217">
        <v>10911375.18</v>
      </c>
      <c r="F553" s="228">
        <v>221.82000000002563</v>
      </c>
      <c r="G553" s="188"/>
    </row>
    <row r="554" spans="1:7" s="196" customFormat="1" ht="12.75">
      <c r="A554" s="224" t="s">
        <v>3011</v>
      </c>
      <c r="B554" s="225">
        <v>200</v>
      </c>
      <c r="C554" s="226" t="s">
        <v>437</v>
      </c>
      <c r="D554" s="227">
        <v>10911597</v>
      </c>
      <c r="E554" s="217">
        <v>10911375.18</v>
      </c>
      <c r="F554" s="228">
        <v>221.82000000002563</v>
      </c>
      <c r="G554" s="195"/>
    </row>
    <row r="555" spans="1:7" s="189" customFormat="1" ht="12.75">
      <c r="A555" s="224" t="s">
        <v>1822</v>
      </c>
      <c r="B555" s="225">
        <v>200</v>
      </c>
      <c r="C555" s="226" t="s">
        <v>438</v>
      </c>
      <c r="D555" s="227">
        <v>3274762.78</v>
      </c>
      <c r="E555" s="217">
        <v>3274762.78</v>
      </c>
      <c r="F555" s="228">
        <v>0</v>
      </c>
      <c r="G555" s="188"/>
    </row>
    <row r="556" spans="1:7" s="196" customFormat="1" ht="45">
      <c r="A556" s="224" t="s">
        <v>2719</v>
      </c>
      <c r="B556" s="225">
        <v>200</v>
      </c>
      <c r="C556" s="226" t="s">
        <v>439</v>
      </c>
      <c r="D556" s="227">
        <v>3274762.78</v>
      </c>
      <c r="E556" s="217">
        <v>3274762.78</v>
      </c>
      <c r="F556" s="228">
        <v>0</v>
      </c>
      <c r="G556" s="195"/>
    </row>
    <row r="557" spans="1:7" s="196" customFormat="1" ht="22.5">
      <c r="A557" s="224" t="s">
        <v>2720</v>
      </c>
      <c r="B557" s="225">
        <v>200</v>
      </c>
      <c r="C557" s="226" t="s">
        <v>440</v>
      </c>
      <c r="D557" s="227">
        <v>3274762.78</v>
      </c>
      <c r="E557" s="217">
        <v>3274762.78</v>
      </c>
      <c r="F557" s="228">
        <v>0</v>
      </c>
      <c r="G557" s="195"/>
    </row>
    <row r="558" spans="1:7" s="196" customFormat="1" ht="22.5">
      <c r="A558" s="224" t="s">
        <v>3012</v>
      </c>
      <c r="B558" s="225">
        <v>200</v>
      </c>
      <c r="C558" s="226" t="s">
        <v>441</v>
      </c>
      <c r="D558" s="227">
        <v>3180064.03</v>
      </c>
      <c r="E558" s="217">
        <v>3180064.03</v>
      </c>
      <c r="F558" s="228">
        <v>0</v>
      </c>
      <c r="G558" s="195"/>
    </row>
    <row r="559" spans="1:7" s="196" customFormat="1" ht="12.75">
      <c r="A559" s="193" t="s">
        <v>2777</v>
      </c>
      <c r="B559" s="213">
        <v>200</v>
      </c>
      <c r="C559" s="191" t="s">
        <v>442</v>
      </c>
      <c r="D559" s="222">
        <v>2662079.32</v>
      </c>
      <c r="E559" s="220">
        <v>2662079.32</v>
      </c>
      <c r="F559" s="223">
        <v>0</v>
      </c>
      <c r="G559" s="195"/>
    </row>
    <row r="560" spans="1:7" s="189" customFormat="1" ht="12.75">
      <c r="A560" s="193" t="s">
        <v>1037</v>
      </c>
      <c r="B560" s="213">
        <v>200</v>
      </c>
      <c r="C560" s="191" t="s">
        <v>443</v>
      </c>
      <c r="D560" s="222">
        <v>517984.71</v>
      </c>
      <c r="E560" s="220">
        <v>517984.71</v>
      </c>
      <c r="F560" s="223">
        <v>0</v>
      </c>
      <c r="G560" s="188"/>
    </row>
    <row r="561" spans="1:7" s="196" customFormat="1" ht="22.5">
      <c r="A561" s="224" t="s">
        <v>3013</v>
      </c>
      <c r="B561" s="225">
        <v>200</v>
      </c>
      <c r="C561" s="226" t="s">
        <v>444</v>
      </c>
      <c r="D561" s="227">
        <v>94698.75</v>
      </c>
      <c r="E561" s="217">
        <v>94698.75</v>
      </c>
      <c r="F561" s="228">
        <v>0</v>
      </c>
      <c r="G561" s="195"/>
    </row>
    <row r="562" spans="1:7" s="196" customFormat="1" ht="12.75">
      <c r="A562" s="193" t="s">
        <v>1036</v>
      </c>
      <c r="B562" s="213">
        <v>200</v>
      </c>
      <c r="C562" s="191" t="s">
        <v>445</v>
      </c>
      <c r="D562" s="222">
        <v>94698.75</v>
      </c>
      <c r="E562" s="220">
        <v>94698.75</v>
      </c>
      <c r="F562" s="223">
        <v>0</v>
      </c>
      <c r="G562" s="195"/>
    </row>
    <row r="563" spans="1:7" s="196" customFormat="1" ht="22.5">
      <c r="A563" s="224" t="s">
        <v>2338</v>
      </c>
      <c r="B563" s="225">
        <v>200</v>
      </c>
      <c r="C563" s="226" t="s">
        <v>446</v>
      </c>
      <c r="D563" s="227">
        <v>8230.45</v>
      </c>
      <c r="E563" s="217">
        <v>8230.45</v>
      </c>
      <c r="F563" s="228">
        <v>0</v>
      </c>
      <c r="G563" s="195"/>
    </row>
    <row r="564" spans="1:7" s="196" customFormat="1" ht="22.5">
      <c r="A564" s="224" t="s">
        <v>2721</v>
      </c>
      <c r="B564" s="225">
        <v>200</v>
      </c>
      <c r="C564" s="226" t="s">
        <v>447</v>
      </c>
      <c r="D564" s="227">
        <v>8230.45</v>
      </c>
      <c r="E564" s="217">
        <v>8230.45</v>
      </c>
      <c r="F564" s="228">
        <v>0</v>
      </c>
      <c r="G564" s="195"/>
    </row>
    <row r="565" spans="1:7" s="189" customFormat="1" ht="22.5">
      <c r="A565" s="224" t="s">
        <v>2722</v>
      </c>
      <c r="B565" s="225">
        <v>200</v>
      </c>
      <c r="C565" s="226" t="s">
        <v>448</v>
      </c>
      <c r="D565" s="227">
        <v>8230.45</v>
      </c>
      <c r="E565" s="217">
        <v>8230.45</v>
      </c>
      <c r="F565" s="228">
        <v>0</v>
      </c>
      <c r="G565" s="188"/>
    </row>
    <row r="566" spans="1:7" s="189" customFormat="1" ht="22.5">
      <c r="A566" s="224" t="s">
        <v>3014</v>
      </c>
      <c r="B566" s="225">
        <v>200</v>
      </c>
      <c r="C566" s="226" t="s">
        <v>449</v>
      </c>
      <c r="D566" s="227">
        <v>8230.45</v>
      </c>
      <c r="E566" s="217">
        <v>8230.45</v>
      </c>
      <c r="F566" s="228">
        <v>0</v>
      </c>
      <c r="G566" s="188"/>
    </row>
    <row r="567" spans="1:7" s="196" customFormat="1" ht="12.75">
      <c r="A567" s="193" t="s">
        <v>1043</v>
      </c>
      <c r="B567" s="213">
        <v>200</v>
      </c>
      <c r="C567" s="191" t="s">
        <v>450</v>
      </c>
      <c r="D567" s="222">
        <v>8230.45</v>
      </c>
      <c r="E567" s="220">
        <v>8230.45</v>
      </c>
      <c r="F567" s="223">
        <v>0</v>
      </c>
      <c r="G567" s="195"/>
    </row>
    <row r="568" spans="1:7" s="189" customFormat="1" ht="12.75">
      <c r="A568" s="224" t="s">
        <v>2393</v>
      </c>
      <c r="B568" s="225">
        <v>200</v>
      </c>
      <c r="C568" s="226" t="s">
        <v>451</v>
      </c>
      <c r="D568" s="227">
        <v>5403415.92</v>
      </c>
      <c r="E568" s="217">
        <v>5403382.359999999</v>
      </c>
      <c r="F568" s="228">
        <v>33.560000000016316</v>
      </c>
      <c r="G568" s="188"/>
    </row>
    <row r="569" spans="1:7" s="189" customFormat="1" ht="45">
      <c r="A569" s="224" t="s">
        <v>2719</v>
      </c>
      <c r="B569" s="225">
        <v>200</v>
      </c>
      <c r="C569" s="226" t="s">
        <v>452</v>
      </c>
      <c r="D569" s="227">
        <v>4252541.67</v>
      </c>
      <c r="E569" s="217">
        <v>4252541.67</v>
      </c>
      <c r="F569" s="228">
        <v>0</v>
      </c>
      <c r="G569" s="188"/>
    </row>
    <row r="570" spans="1:7" s="189" customFormat="1" ht="22.5">
      <c r="A570" s="224" t="s">
        <v>2720</v>
      </c>
      <c r="B570" s="225">
        <v>200</v>
      </c>
      <c r="C570" s="226" t="s">
        <v>453</v>
      </c>
      <c r="D570" s="227">
        <v>4252541.67</v>
      </c>
      <c r="E570" s="217">
        <v>4252541.67</v>
      </c>
      <c r="F570" s="228">
        <v>0</v>
      </c>
      <c r="G570" s="188"/>
    </row>
    <row r="571" spans="1:7" s="196" customFormat="1" ht="22.5">
      <c r="A571" s="224" t="s">
        <v>3012</v>
      </c>
      <c r="B571" s="225">
        <v>200</v>
      </c>
      <c r="C571" s="226" t="s">
        <v>454</v>
      </c>
      <c r="D571" s="227">
        <v>4010874.36</v>
      </c>
      <c r="E571" s="217">
        <v>4010874.36</v>
      </c>
      <c r="F571" s="228">
        <v>0</v>
      </c>
      <c r="G571" s="195"/>
    </row>
    <row r="572" spans="1:7" s="196" customFormat="1" ht="12.75">
      <c r="A572" s="193" t="s">
        <v>2777</v>
      </c>
      <c r="B572" s="213">
        <v>200</v>
      </c>
      <c r="C572" s="191" t="s">
        <v>455</v>
      </c>
      <c r="D572" s="222">
        <v>3148416.23</v>
      </c>
      <c r="E572" s="220">
        <v>3148416.23</v>
      </c>
      <c r="F572" s="223">
        <v>0</v>
      </c>
      <c r="G572" s="195"/>
    </row>
    <row r="573" spans="1:7" s="196" customFormat="1" ht="12.75">
      <c r="A573" s="193" t="s">
        <v>1037</v>
      </c>
      <c r="B573" s="213">
        <v>200</v>
      </c>
      <c r="C573" s="191" t="s">
        <v>456</v>
      </c>
      <c r="D573" s="222">
        <v>862458.13</v>
      </c>
      <c r="E573" s="220">
        <v>862458.13</v>
      </c>
      <c r="F573" s="223">
        <v>0</v>
      </c>
      <c r="G573" s="195"/>
    </row>
    <row r="574" spans="1:7" s="189" customFormat="1" ht="22.5">
      <c r="A574" s="224" t="s">
        <v>3013</v>
      </c>
      <c r="B574" s="225">
        <v>200</v>
      </c>
      <c r="C574" s="226" t="s">
        <v>457</v>
      </c>
      <c r="D574" s="227">
        <v>241667.31</v>
      </c>
      <c r="E574" s="217">
        <v>241667.31</v>
      </c>
      <c r="F574" s="228">
        <v>0</v>
      </c>
      <c r="G574" s="188"/>
    </row>
    <row r="575" spans="1:7" s="189" customFormat="1" ht="12.75">
      <c r="A575" s="193" t="s">
        <v>1036</v>
      </c>
      <c r="B575" s="213">
        <v>200</v>
      </c>
      <c r="C575" s="191" t="s">
        <v>458</v>
      </c>
      <c r="D575" s="222">
        <v>222485.31</v>
      </c>
      <c r="E575" s="220">
        <v>222485.31</v>
      </c>
      <c r="F575" s="223">
        <v>0</v>
      </c>
      <c r="G575" s="188"/>
    </row>
    <row r="576" spans="1:7" s="189" customFormat="1" ht="12.75">
      <c r="A576" s="193" t="s">
        <v>1039</v>
      </c>
      <c r="B576" s="213">
        <v>200</v>
      </c>
      <c r="C576" s="191" t="s">
        <v>459</v>
      </c>
      <c r="D576" s="222">
        <v>11050</v>
      </c>
      <c r="E576" s="220">
        <v>11050</v>
      </c>
      <c r="F576" s="223">
        <v>0</v>
      </c>
      <c r="G576" s="188"/>
    </row>
    <row r="577" spans="1:7" s="189" customFormat="1" ht="12.75">
      <c r="A577" s="193" t="s">
        <v>1042</v>
      </c>
      <c r="B577" s="213">
        <v>200</v>
      </c>
      <c r="C577" s="191" t="s">
        <v>460</v>
      </c>
      <c r="D577" s="222">
        <v>8132</v>
      </c>
      <c r="E577" s="220">
        <v>8132</v>
      </c>
      <c r="F577" s="223">
        <v>0</v>
      </c>
      <c r="G577" s="188"/>
    </row>
    <row r="578" spans="1:7" s="189" customFormat="1" ht="22.5">
      <c r="A578" s="224" t="s">
        <v>2721</v>
      </c>
      <c r="B578" s="225">
        <v>200</v>
      </c>
      <c r="C578" s="226" t="s">
        <v>461</v>
      </c>
      <c r="D578" s="227">
        <v>1150436.25</v>
      </c>
      <c r="E578" s="217">
        <v>1150434.17</v>
      </c>
      <c r="F578" s="228">
        <v>2.080000000016298</v>
      </c>
      <c r="G578" s="188"/>
    </row>
    <row r="579" spans="1:7" s="189" customFormat="1" ht="22.5">
      <c r="A579" s="224" t="s">
        <v>2722</v>
      </c>
      <c r="B579" s="225">
        <v>200</v>
      </c>
      <c r="C579" s="226" t="s">
        <v>462</v>
      </c>
      <c r="D579" s="227">
        <v>1150436.25</v>
      </c>
      <c r="E579" s="217">
        <v>1150434.17</v>
      </c>
      <c r="F579" s="228">
        <v>2.080000000016298</v>
      </c>
      <c r="G579" s="188"/>
    </row>
    <row r="580" spans="1:7" s="196" customFormat="1" ht="22.5">
      <c r="A580" s="224" t="s">
        <v>3014</v>
      </c>
      <c r="B580" s="225">
        <v>200</v>
      </c>
      <c r="C580" s="226" t="s">
        <v>463</v>
      </c>
      <c r="D580" s="227">
        <v>1150436.25</v>
      </c>
      <c r="E580" s="217">
        <v>1150434.17</v>
      </c>
      <c r="F580" s="228">
        <v>2.080000000016298</v>
      </c>
      <c r="G580" s="195"/>
    </row>
    <row r="581" spans="1:7" s="196" customFormat="1" ht="12.75">
      <c r="A581" s="193" t="s">
        <v>1038</v>
      </c>
      <c r="B581" s="213">
        <v>200</v>
      </c>
      <c r="C581" s="191" t="s">
        <v>464</v>
      </c>
      <c r="D581" s="222">
        <v>151939.32</v>
      </c>
      <c r="E581" s="220">
        <v>151939.27</v>
      </c>
      <c r="F581" s="223">
        <v>0.0500000000174623</v>
      </c>
      <c r="G581" s="195"/>
    </row>
    <row r="582" spans="1:7" s="196" customFormat="1" ht="12.75">
      <c r="A582" s="193" t="s">
        <v>1040</v>
      </c>
      <c r="B582" s="213">
        <v>200</v>
      </c>
      <c r="C582" s="191" t="s">
        <v>465</v>
      </c>
      <c r="D582" s="222">
        <v>45167.51</v>
      </c>
      <c r="E582" s="220">
        <v>45165.48</v>
      </c>
      <c r="F582" s="223">
        <v>2.029999999998836</v>
      </c>
      <c r="G582" s="195"/>
    </row>
    <row r="583" spans="1:7" s="189" customFormat="1" ht="12.75">
      <c r="A583" s="193" t="s">
        <v>1041</v>
      </c>
      <c r="B583" s="213">
        <v>200</v>
      </c>
      <c r="C583" s="191" t="s">
        <v>466</v>
      </c>
      <c r="D583" s="222">
        <v>159999</v>
      </c>
      <c r="E583" s="220">
        <v>159999</v>
      </c>
      <c r="F583" s="223">
        <v>0</v>
      </c>
      <c r="G583" s="188"/>
    </row>
    <row r="584" spans="1:7" s="196" customFormat="1" ht="12.75">
      <c r="A584" s="193" t="s">
        <v>1042</v>
      </c>
      <c r="B584" s="213">
        <v>200</v>
      </c>
      <c r="C584" s="191" t="s">
        <v>467</v>
      </c>
      <c r="D584" s="222">
        <v>246795.69</v>
      </c>
      <c r="E584" s="220">
        <v>246795.69</v>
      </c>
      <c r="F584" s="223">
        <v>0</v>
      </c>
      <c r="G584" s="195"/>
    </row>
    <row r="585" spans="1:7" s="196" customFormat="1" ht="12.75">
      <c r="A585" s="193" t="s">
        <v>1044</v>
      </c>
      <c r="B585" s="213">
        <v>200</v>
      </c>
      <c r="C585" s="191" t="s">
        <v>468</v>
      </c>
      <c r="D585" s="222">
        <v>33582.5</v>
      </c>
      <c r="E585" s="220">
        <v>33582.5</v>
      </c>
      <c r="F585" s="223">
        <v>0</v>
      </c>
      <c r="G585" s="195"/>
    </row>
    <row r="586" spans="1:7" s="196" customFormat="1" ht="12.75">
      <c r="A586" s="193" t="s">
        <v>1045</v>
      </c>
      <c r="B586" s="214">
        <v>200</v>
      </c>
      <c r="C586" s="191" t="s">
        <v>469</v>
      </c>
      <c r="D586" s="222">
        <v>512952.23</v>
      </c>
      <c r="E586" s="220">
        <v>512952.23</v>
      </c>
      <c r="F586" s="223">
        <v>0</v>
      </c>
      <c r="G586" s="195"/>
    </row>
    <row r="587" spans="1:7" s="196" customFormat="1" ht="12.75">
      <c r="A587" s="224" t="s">
        <v>2723</v>
      </c>
      <c r="B587" s="225">
        <v>200</v>
      </c>
      <c r="C587" s="226" t="s">
        <v>470</v>
      </c>
      <c r="D587" s="227">
        <v>438</v>
      </c>
      <c r="E587" s="217">
        <v>406.52</v>
      </c>
      <c r="F587" s="228">
        <v>31.48</v>
      </c>
      <c r="G587" s="195"/>
    </row>
    <row r="588" spans="1:7" s="189" customFormat="1" ht="12.75">
      <c r="A588" s="224" t="s">
        <v>2725</v>
      </c>
      <c r="B588" s="225">
        <v>200</v>
      </c>
      <c r="C588" s="226" t="s">
        <v>471</v>
      </c>
      <c r="D588" s="227">
        <v>438</v>
      </c>
      <c r="E588" s="217">
        <v>406.52</v>
      </c>
      <c r="F588" s="228">
        <v>31.48</v>
      </c>
      <c r="G588" s="188"/>
    </row>
    <row r="589" spans="1:7" s="189" customFormat="1" ht="12.75">
      <c r="A589" s="224" t="s">
        <v>3015</v>
      </c>
      <c r="B589" s="225">
        <v>200</v>
      </c>
      <c r="C589" s="226" t="s">
        <v>472</v>
      </c>
      <c r="D589" s="227">
        <v>438</v>
      </c>
      <c r="E589" s="217">
        <v>406.52</v>
      </c>
      <c r="F589" s="228">
        <v>31.48</v>
      </c>
      <c r="G589" s="188"/>
    </row>
    <row r="590" spans="1:7" s="196" customFormat="1" ht="12.75">
      <c r="A590" s="193" t="s">
        <v>1043</v>
      </c>
      <c r="B590" s="213">
        <v>200</v>
      </c>
      <c r="C590" s="191" t="s">
        <v>473</v>
      </c>
      <c r="D590" s="222">
        <v>438</v>
      </c>
      <c r="E590" s="220">
        <v>406.52</v>
      </c>
      <c r="F590" s="223">
        <v>31.48</v>
      </c>
      <c r="G590" s="195"/>
    </row>
    <row r="591" spans="1:7" s="196" customFormat="1" ht="56.25">
      <c r="A591" s="229" t="s">
        <v>2820</v>
      </c>
      <c r="B591" s="225">
        <v>200</v>
      </c>
      <c r="C591" s="226" t="s">
        <v>474</v>
      </c>
      <c r="D591" s="227">
        <v>2225187.85</v>
      </c>
      <c r="E591" s="217">
        <v>2224999.59</v>
      </c>
      <c r="F591" s="228">
        <v>188.2600000000093</v>
      </c>
      <c r="G591" s="195"/>
    </row>
    <row r="592" spans="1:7" s="196" customFormat="1" ht="45">
      <c r="A592" s="224" t="s">
        <v>2719</v>
      </c>
      <c r="B592" s="225">
        <v>200</v>
      </c>
      <c r="C592" s="226" t="s">
        <v>475</v>
      </c>
      <c r="D592" s="227">
        <v>2225187.85</v>
      </c>
      <c r="E592" s="217">
        <v>2224999.59</v>
      </c>
      <c r="F592" s="228">
        <v>188.2600000000093</v>
      </c>
      <c r="G592" s="195"/>
    </row>
    <row r="593" spans="1:7" s="196" customFormat="1" ht="22.5">
      <c r="A593" s="224" t="s">
        <v>2720</v>
      </c>
      <c r="B593" s="225">
        <v>200</v>
      </c>
      <c r="C593" s="226" t="s">
        <v>476</v>
      </c>
      <c r="D593" s="227">
        <v>2225187.85</v>
      </c>
      <c r="E593" s="217">
        <v>2224999.59</v>
      </c>
      <c r="F593" s="228">
        <v>188.2600000000093</v>
      </c>
      <c r="G593" s="195"/>
    </row>
    <row r="594" spans="1:7" s="196" customFormat="1" ht="22.5">
      <c r="A594" s="224" t="s">
        <v>3012</v>
      </c>
      <c r="B594" s="225">
        <v>200</v>
      </c>
      <c r="C594" s="226" t="s">
        <v>477</v>
      </c>
      <c r="D594" s="227">
        <v>2225187.85</v>
      </c>
      <c r="E594" s="217">
        <v>2224999.59</v>
      </c>
      <c r="F594" s="228">
        <v>188.2600000000093</v>
      </c>
      <c r="G594" s="195"/>
    </row>
    <row r="595" spans="1:7" s="196" customFormat="1" ht="12.75">
      <c r="A595" s="193" t="s">
        <v>2777</v>
      </c>
      <c r="B595" s="213">
        <v>200</v>
      </c>
      <c r="C595" s="191" t="s">
        <v>478</v>
      </c>
      <c r="D595" s="222">
        <v>1877074.52</v>
      </c>
      <c r="E595" s="220">
        <v>1877074.52</v>
      </c>
      <c r="F595" s="223">
        <v>0</v>
      </c>
      <c r="G595" s="195"/>
    </row>
    <row r="596" spans="1:7" s="196" customFormat="1" ht="12.75">
      <c r="A596" s="193" t="s">
        <v>1037</v>
      </c>
      <c r="B596" s="213">
        <v>200</v>
      </c>
      <c r="C596" s="191" t="s">
        <v>479</v>
      </c>
      <c r="D596" s="222">
        <v>348113.33</v>
      </c>
      <c r="E596" s="220">
        <v>347925.07</v>
      </c>
      <c r="F596" s="223">
        <v>188.2600000000093</v>
      </c>
      <c r="G596" s="195"/>
    </row>
    <row r="597" spans="1:7" s="196" customFormat="1" ht="22.5">
      <c r="A597" s="224" t="s">
        <v>2339</v>
      </c>
      <c r="B597" s="225">
        <v>200</v>
      </c>
      <c r="C597" s="226" t="s">
        <v>480</v>
      </c>
      <c r="D597" s="227">
        <v>7717600</v>
      </c>
      <c r="E597" s="217">
        <v>7717598.999999999</v>
      </c>
      <c r="F597" s="228">
        <v>1</v>
      </c>
      <c r="G597" s="195"/>
    </row>
    <row r="598" spans="1:7" s="189" customFormat="1" ht="12.75">
      <c r="A598" s="224" t="s">
        <v>352</v>
      </c>
      <c r="B598" s="225">
        <v>200</v>
      </c>
      <c r="C598" s="226" t="s">
        <v>481</v>
      </c>
      <c r="D598" s="227">
        <v>7717600</v>
      </c>
      <c r="E598" s="217">
        <v>7717598.999999999</v>
      </c>
      <c r="F598" s="228">
        <v>1</v>
      </c>
      <c r="G598" s="188"/>
    </row>
    <row r="599" spans="1:7" s="189" customFormat="1" ht="12.75">
      <c r="A599" s="224" t="s">
        <v>2780</v>
      </c>
      <c r="B599" s="225">
        <v>200</v>
      </c>
      <c r="C599" s="226" t="s">
        <v>482</v>
      </c>
      <c r="D599" s="227">
        <v>7717600</v>
      </c>
      <c r="E599" s="217">
        <v>7717598.999999999</v>
      </c>
      <c r="F599" s="228">
        <v>1</v>
      </c>
      <c r="G599" s="188"/>
    </row>
    <row r="600" spans="1:7" s="196" customFormat="1" ht="12.75">
      <c r="A600" s="224" t="s">
        <v>3011</v>
      </c>
      <c r="B600" s="225">
        <v>200</v>
      </c>
      <c r="C600" s="226" t="s">
        <v>483</v>
      </c>
      <c r="D600" s="227">
        <v>7717600</v>
      </c>
      <c r="E600" s="217">
        <v>7717598.999999999</v>
      </c>
      <c r="F600" s="228">
        <v>1</v>
      </c>
      <c r="G600" s="195"/>
    </row>
    <row r="601" spans="1:7" s="189" customFormat="1" ht="12.75">
      <c r="A601" s="224" t="s">
        <v>1816</v>
      </c>
      <c r="B601" s="225">
        <v>200</v>
      </c>
      <c r="C601" s="226" t="s">
        <v>484</v>
      </c>
      <c r="D601" s="227">
        <v>7717600</v>
      </c>
      <c r="E601" s="217">
        <v>7717598.999999999</v>
      </c>
      <c r="F601" s="228">
        <v>1</v>
      </c>
      <c r="G601" s="188"/>
    </row>
    <row r="602" spans="1:7" s="196" customFormat="1" ht="45">
      <c r="A602" s="224" t="s">
        <v>2719</v>
      </c>
      <c r="B602" s="225">
        <v>200</v>
      </c>
      <c r="C602" s="226" t="s">
        <v>485</v>
      </c>
      <c r="D602" s="227">
        <v>7299183.01</v>
      </c>
      <c r="E602" s="217">
        <v>7299182.009999999</v>
      </c>
      <c r="F602" s="228">
        <v>1</v>
      </c>
      <c r="G602" s="195"/>
    </row>
    <row r="603" spans="1:7" s="196" customFormat="1" ht="22.5">
      <c r="A603" s="224" t="s">
        <v>2720</v>
      </c>
      <c r="B603" s="225">
        <v>200</v>
      </c>
      <c r="C603" s="226" t="s">
        <v>486</v>
      </c>
      <c r="D603" s="227">
        <v>7299183.01</v>
      </c>
      <c r="E603" s="217">
        <v>7299182.009999999</v>
      </c>
      <c r="F603" s="228">
        <v>1</v>
      </c>
      <c r="G603" s="195"/>
    </row>
    <row r="604" spans="1:7" s="196" customFormat="1" ht="22.5">
      <c r="A604" s="224" t="s">
        <v>3012</v>
      </c>
      <c r="B604" s="225">
        <v>200</v>
      </c>
      <c r="C604" s="226" t="s">
        <v>487</v>
      </c>
      <c r="D604" s="227">
        <v>7040720.26</v>
      </c>
      <c r="E604" s="217">
        <v>7040719.259999999</v>
      </c>
      <c r="F604" s="228">
        <v>1</v>
      </c>
      <c r="G604" s="195"/>
    </row>
    <row r="605" spans="1:7" s="189" customFormat="1" ht="12.75">
      <c r="A605" s="193" t="s">
        <v>2777</v>
      </c>
      <c r="B605" s="213">
        <v>200</v>
      </c>
      <c r="C605" s="191" t="s">
        <v>488</v>
      </c>
      <c r="D605" s="222">
        <v>5656063.62</v>
      </c>
      <c r="E605" s="220">
        <v>5656062.619999999</v>
      </c>
      <c r="F605" s="223">
        <v>1</v>
      </c>
      <c r="G605" s="188"/>
    </row>
    <row r="606" spans="1:7" s="189" customFormat="1" ht="12.75">
      <c r="A606" s="193" t="s">
        <v>1037</v>
      </c>
      <c r="B606" s="213">
        <v>200</v>
      </c>
      <c r="C606" s="191" t="s">
        <v>489</v>
      </c>
      <c r="D606" s="222">
        <v>1384656.64</v>
      </c>
      <c r="E606" s="220">
        <v>1384656.64</v>
      </c>
      <c r="F606" s="223">
        <v>0</v>
      </c>
      <c r="G606" s="188"/>
    </row>
    <row r="607" spans="1:7" s="189" customFormat="1" ht="22.5">
      <c r="A607" s="224" t="s">
        <v>3013</v>
      </c>
      <c r="B607" s="225">
        <v>200</v>
      </c>
      <c r="C607" s="226" t="s">
        <v>490</v>
      </c>
      <c r="D607" s="227">
        <v>258462.75</v>
      </c>
      <c r="E607" s="217">
        <v>258462.75</v>
      </c>
      <c r="F607" s="228">
        <v>0</v>
      </c>
      <c r="G607" s="188"/>
    </row>
    <row r="608" spans="1:7" s="196" customFormat="1" ht="12.75">
      <c r="A608" s="193" t="s">
        <v>1036</v>
      </c>
      <c r="B608" s="213">
        <v>200</v>
      </c>
      <c r="C608" s="191" t="s">
        <v>491</v>
      </c>
      <c r="D608" s="222">
        <v>258462.75</v>
      </c>
      <c r="E608" s="220">
        <v>258462.75</v>
      </c>
      <c r="F608" s="223">
        <v>0</v>
      </c>
      <c r="G608" s="195"/>
    </row>
    <row r="609" spans="1:7" s="196" customFormat="1" ht="22.5">
      <c r="A609" s="224" t="s">
        <v>2721</v>
      </c>
      <c r="B609" s="225">
        <v>200</v>
      </c>
      <c r="C609" s="226" t="s">
        <v>492</v>
      </c>
      <c r="D609" s="227">
        <v>169086.99</v>
      </c>
      <c r="E609" s="217">
        <v>169086.99</v>
      </c>
      <c r="F609" s="228">
        <v>0</v>
      </c>
      <c r="G609" s="195"/>
    </row>
    <row r="610" spans="1:7" s="189" customFormat="1" ht="22.5">
      <c r="A610" s="224" t="s">
        <v>2722</v>
      </c>
      <c r="B610" s="225">
        <v>200</v>
      </c>
      <c r="C610" s="226" t="s">
        <v>493</v>
      </c>
      <c r="D610" s="227">
        <v>169086.99</v>
      </c>
      <c r="E610" s="217">
        <v>169086.99</v>
      </c>
      <c r="F610" s="228">
        <v>0</v>
      </c>
      <c r="G610" s="188"/>
    </row>
    <row r="611" spans="1:7" s="196" customFormat="1" ht="22.5">
      <c r="A611" s="224" t="s">
        <v>3014</v>
      </c>
      <c r="B611" s="225">
        <v>200</v>
      </c>
      <c r="C611" s="226" t="s">
        <v>494</v>
      </c>
      <c r="D611" s="227">
        <v>169086.99</v>
      </c>
      <c r="E611" s="217">
        <v>169086.99</v>
      </c>
      <c r="F611" s="228">
        <v>0</v>
      </c>
      <c r="G611" s="195"/>
    </row>
    <row r="612" spans="1:7" s="196" customFormat="1" ht="12.75">
      <c r="A612" s="193" t="s">
        <v>1038</v>
      </c>
      <c r="B612" s="213">
        <v>200</v>
      </c>
      <c r="C612" s="191" t="s">
        <v>495</v>
      </c>
      <c r="D612" s="222">
        <v>92345.67</v>
      </c>
      <c r="E612" s="220">
        <v>92345.67</v>
      </c>
      <c r="F612" s="223">
        <v>0</v>
      </c>
      <c r="G612" s="195"/>
    </row>
    <row r="613" spans="1:7" s="196" customFormat="1" ht="12.75">
      <c r="A613" s="193" t="s">
        <v>1041</v>
      </c>
      <c r="B613" s="213">
        <v>200</v>
      </c>
      <c r="C613" s="191" t="s">
        <v>3070</v>
      </c>
      <c r="D613" s="222">
        <v>7500.5</v>
      </c>
      <c r="E613" s="220">
        <v>7500.5</v>
      </c>
      <c r="F613" s="223">
        <v>0</v>
      </c>
      <c r="G613" s="195"/>
    </row>
    <row r="614" spans="1:7" s="189" customFormat="1" ht="12.75">
      <c r="A614" s="193" t="s">
        <v>1042</v>
      </c>
      <c r="B614" s="213">
        <v>200</v>
      </c>
      <c r="C614" s="191" t="s">
        <v>496</v>
      </c>
      <c r="D614" s="222">
        <v>40020.82</v>
      </c>
      <c r="E614" s="220">
        <v>40020.82</v>
      </c>
      <c r="F614" s="223">
        <v>0</v>
      </c>
      <c r="G614" s="188"/>
    </row>
    <row r="615" spans="1:7" s="196" customFormat="1" ht="12.75">
      <c r="A615" s="193" t="s">
        <v>1045</v>
      </c>
      <c r="B615" s="213">
        <v>200</v>
      </c>
      <c r="C615" s="191" t="s">
        <v>497</v>
      </c>
      <c r="D615" s="222">
        <v>29220</v>
      </c>
      <c r="E615" s="220">
        <v>29220</v>
      </c>
      <c r="F615" s="223">
        <v>0</v>
      </c>
      <c r="G615" s="195"/>
    </row>
    <row r="616" spans="1:7" s="196" customFormat="1" ht="12.75">
      <c r="A616" s="224" t="s">
        <v>2727</v>
      </c>
      <c r="B616" s="225">
        <v>200</v>
      </c>
      <c r="C616" s="226" t="s">
        <v>498</v>
      </c>
      <c r="D616" s="227">
        <v>249130</v>
      </c>
      <c r="E616" s="217">
        <v>249130</v>
      </c>
      <c r="F616" s="228">
        <v>0</v>
      </c>
      <c r="G616" s="195"/>
    </row>
    <row r="617" spans="1:7" s="196" customFormat="1" ht="12.75">
      <c r="A617" s="224" t="s">
        <v>2451</v>
      </c>
      <c r="B617" s="225">
        <v>200</v>
      </c>
      <c r="C617" s="226" t="s">
        <v>499</v>
      </c>
      <c r="D617" s="227">
        <v>249130</v>
      </c>
      <c r="E617" s="217">
        <v>249130</v>
      </c>
      <c r="F617" s="228">
        <v>0</v>
      </c>
      <c r="G617" s="195"/>
    </row>
    <row r="618" spans="1:7" s="196" customFormat="1" ht="12.75">
      <c r="A618" s="193" t="s">
        <v>2202</v>
      </c>
      <c r="B618" s="213">
        <v>200</v>
      </c>
      <c r="C618" s="191" t="s">
        <v>500</v>
      </c>
      <c r="D618" s="222">
        <v>249130</v>
      </c>
      <c r="E618" s="220">
        <v>249130</v>
      </c>
      <c r="F618" s="223">
        <v>0</v>
      </c>
      <c r="G618" s="195"/>
    </row>
    <row r="619" spans="1:7" s="196" customFormat="1" ht="12.75">
      <c r="A619" s="224" t="s">
        <v>2723</v>
      </c>
      <c r="B619" s="225">
        <v>200</v>
      </c>
      <c r="C619" s="226" t="s">
        <v>501</v>
      </c>
      <c r="D619" s="227">
        <v>200</v>
      </c>
      <c r="E619" s="217">
        <v>200</v>
      </c>
      <c r="F619" s="228">
        <v>0</v>
      </c>
      <c r="G619" s="195"/>
    </row>
    <row r="620" spans="1:7" s="196" customFormat="1" ht="12.75">
      <c r="A620" s="224" t="s">
        <v>2725</v>
      </c>
      <c r="B620" s="225">
        <v>200</v>
      </c>
      <c r="C620" s="226" t="s">
        <v>502</v>
      </c>
      <c r="D620" s="227">
        <v>200</v>
      </c>
      <c r="E620" s="217">
        <v>200</v>
      </c>
      <c r="F620" s="228">
        <v>0</v>
      </c>
      <c r="G620" s="195"/>
    </row>
    <row r="621" spans="1:7" s="196" customFormat="1" ht="12.75">
      <c r="A621" s="224" t="s">
        <v>3015</v>
      </c>
      <c r="B621" s="225">
        <v>200</v>
      </c>
      <c r="C621" s="226" t="s">
        <v>503</v>
      </c>
      <c r="D621" s="227">
        <v>200</v>
      </c>
      <c r="E621" s="217">
        <v>200</v>
      </c>
      <c r="F621" s="228">
        <v>0</v>
      </c>
      <c r="G621" s="195"/>
    </row>
    <row r="622" spans="1:7" s="196" customFormat="1" ht="12.75">
      <c r="A622" s="193" t="s">
        <v>1043</v>
      </c>
      <c r="B622" s="213">
        <v>200</v>
      </c>
      <c r="C622" s="191" t="s">
        <v>504</v>
      </c>
      <c r="D622" s="222">
        <v>200</v>
      </c>
      <c r="E622" s="220">
        <v>200</v>
      </c>
      <c r="F622" s="223">
        <v>0</v>
      </c>
      <c r="G622" s="195"/>
    </row>
    <row r="623" spans="1:7" s="189" customFormat="1" ht="22.5">
      <c r="A623" s="224" t="s">
        <v>2340</v>
      </c>
      <c r="B623" s="225">
        <v>200</v>
      </c>
      <c r="C623" s="226" t="s">
        <v>676</v>
      </c>
      <c r="D623" s="227">
        <v>17976559.38</v>
      </c>
      <c r="E623" s="217">
        <v>17976559.380000003</v>
      </c>
      <c r="F623" s="228">
        <v>0</v>
      </c>
      <c r="G623" s="188"/>
    </row>
    <row r="624" spans="1:7" s="189" customFormat="1" ht="12.75">
      <c r="A624" s="224" t="s">
        <v>352</v>
      </c>
      <c r="B624" s="225">
        <v>200</v>
      </c>
      <c r="C624" s="226" t="s">
        <v>677</v>
      </c>
      <c r="D624" s="227">
        <v>17976559.38</v>
      </c>
      <c r="E624" s="217">
        <v>17976559.380000003</v>
      </c>
      <c r="F624" s="228">
        <v>0</v>
      </c>
      <c r="G624" s="188"/>
    </row>
    <row r="625" spans="1:7" s="196" customFormat="1" ht="22.5">
      <c r="A625" s="224" t="s">
        <v>2341</v>
      </c>
      <c r="B625" s="225">
        <v>200</v>
      </c>
      <c r="C625" s="226" t="s">
        <v>678</v>
      </c>
      <c r="D625" s="227">
        <v>17976559.38</v>
      </c>
      <c r="E625" s="217">
        <v>17976559.380000003</v>
      </c>
      <c r="F625" s="228">
        <v>0</v>
      </c>
      <c r="G625" s="195"/>
    </row>
    <row r="626" spans="1:7" s="189" customFormat="1" ht="12.75">
      <c r="A626" s="224" t="s">
        <v>3011</v>
      </c>
      <c r="B626" s="225">
        <v>200</v>
      </c>
      <c r="C626" s="226" t="s">
        <v>679</v>
      </c>
      <c r="D626" s="227">
        <v>17976559.38</v>
      </c>
      <c r="E626" s="217">
        <v>17976559.380000003</v>
      </c>
      <c r="F626" s="228">
        <v>0</v>
      </c>
      <c r="G626" s="188"/>
    </row>
    <row r="627" spans="1:7" s="189" customFormat="1" ht="12.75">
      <c r="A627" s="224" t="s">
        <v>2393</v>
      </c>
      <c r="B627" s="225">
        <v>200</v>
      </c>
      <c r="C627" s="226" t="s">
        <v>680</v>
      </c>
      <c r="D627" s="227">
        <v>14176210.58</v>
      </c>
      <c r="E627" s="217">
        <v>14176210.580000002</v>
      </c>
      <c r="F627" s="228">
        <v>0</v>
      </c>
      <c r="G627" s="188"/>
    </row>
    <row r="628" spans="1:7" s="189" customFormat="1" ht="45">
      <c r="A628" s="224" t="s">
        <v>2719</v>
      </c>
      <c r="B628" s="225">
        <v>200</v>
      </c>
      <c r="C628" s="226" t="s">
        <v>681</v>
      </c>
      <c r="D628" s="227">
        <v>11985248.23</v>
      </c>
      <c r="E628" s="217">
        <v>11985248.23</v>
      </c>
      <c r="F628" s="228">
        <v>0</v>
      </c>
      <c r="G628" s="188"/>
    </row>
    <row r="629" spans="1:7" s="196" customFormat="1" ht="22.5">
      <c r="A629" s="224" t="s">
        <v>2720</v>
      </c>
      <c r="B629" s="225">
        <v>200</v>
      </c>
      <c r="C629" s="226" t="s">
        <v>682</v>
      </c>
      <c r="D629" s="227">
        <v>11985248.23</v>
      </c>
      <c r="E629" s="217">
        <v>11985248.23</v>
      </c>
      <c r="F629" s="228">
        <v>0</v>
      </c>
      <c r="G629" s="195"/>
    </row>
    <row r="630" spans="1:7" s="196" customFormat="1" ht="22.5">
      <c r="A630" s="224" t="s">
        <v>3012</v>
      </c>
      <c r="B630" s="225">
        <v>200</v>
      </c>
      <c r="C630" s="226" t="s">
        <v>683</v>
      </c>
      <c r="D630" s="227">
        <v>10584293</v>
      </c>
      <c r="E630" s="217">
        <v>10584293</v>
      </c>
      <c r="F630" s="228">
        <v>0</v>
      </c>
      <c r="G630" s="195"/>
    </row>
    <row r="631" spans="1:7" s="196" customFormat="1" ht="12.75">
      <c r="A631" s="193" t="s">
        <v>2777</v>
      </c>
      <c r="B631" s="213">
        <v>200</v>
      </c>
      <c r="C631" s="191" t="s">
        <v>684</v>
      </c>
      <c r="D631" s="222">
        <v>8322050</v>
      </c>
      <c r="E631" s="220">
        <v>8322050.000000001</v>
      </c>
      <c r="F631" s="223">
        <v>0</v>
      </c>
      <c r="G631" s="195"/>
    </row>
    <row r="632" spans="1:7" s="189" customFormat="1" ht="12.75">
      <c r="A632" s="193" t="s">
        <v>1037</v>
      </c>
      <c r="B632" s="213">
        <v>200</v>
      </c>
      <c r="C632" s="191" t="s">
        <v>685</v>
      </c>
      <c r="D632" s="222">
        <v>2262243</v>
      </c>
      <c r="E632" s="220">
        <v>2262243</v>
      </c>
      <c r="F632" s="223">
        <v>0</v>
      </c>
      <c r="G632" s="188"/>
    </row>
    <row r="633" spans="1:7" s="189" customFormat="1" ht="22.5">
      <c r="A633" s="224" t="s">
        <v>3013</v>
      </c>
      <c r="B633" s="225">
        <v>200</v>
      </c>
      <c r="C633" s="226" t="s">
        <v>686</v>
      </c>
      <c r="D633" s="227">
        <v>1400955.23</v>
      </c>
      <c r="E633" s="217">
        <v>1400955.23</v>
      </c>
      <c r="F633" s="228">
        <v>0</v>
      </c>
      <c r="G633" s="188"/>
    </row>
    <row r="634" spans="1:7" s="189" customFormat="1" ht="12.75">
      <c r="A634" s="193" t="s">
        <v>1036</v>
      </c>
      <c r="B634" s="213">
        <v>200</v>
      </c>
      <c r="C634" s="191" t="s">
        <v>687</v>
      </c>
      <c r="D634" s="222">
        <v>568856.4</v>
      </c>
      <c r="E634" s="220">
        <v>568856.4</v>
      </c>
      <c r="F634" s="223">
        <v>0</v>
      </c>
      <c r="G634" s="188"/>
    </row>
    <row r="635" spans="1:7" s="189" customFormat="1" ht="12.75">
      <c r="A635" s="193" t="s">
        <v>1039</v>
      </c>
      <c r="B635" s="213">
        <v>200</v>
      </c>
      <c r="C635" s="191" t="s">
        <v>688</v>
      </c>
      <c r="D635" s="222">
        <v>465503</v>
      </c>
      <c r="E635" s="220">
        <v>465503</v>
      </c>
      <c r="F635" s="223">
        <v>0</v>
      </c>
      <c r="G635" s="188"/>
    </row>
    <row r="636" spans="1:7" s="189" customFormat="1" ht="12.75">
      <c r="A636" s="193" t="s">
        <v>1042</v>
      </c>
      <c r="B636" s="213">
        <v>200</v>
      </c>
      <c r="C636" s="191" t="s">
        <v>689</v>
      </c>
      <c r="D636" s="222">
        <v>366595.83</v>
      </c>
      <c r="E636" s="220">
        <v>366595.83</v>
      </c>
      <c r="F636" s="223">
        <v>0</v>
      </c>
      <c r="G636" s="188"/>
    </row>
    <row r="637" spans="1:7" s="189" customFormat="1" ht="22.5">
      <c r="A637" s="224" t="s">
        <v>2721</v>
      </c>
      <c r="B637" s="225">
        <v>200</v>
      </c>
      <c r="C637" s="226" t="s">
        <v>690</v>
      </c>
      <c r="D637" s="227">
        <v>2155962.35</v>
      </c>
      <c r="E637" s="217">
        <v>2155962.35</v>
      </c>
      <c r="F637" s="228">
        <v>0</v>
      </c>
      <c r="G637" s="188"/>
    </row>
    <row r="638" spans="1:7" s="189" customFormat="1" ht="22.5">
      <c r="A638" s="224" t="s">
        <v>2722</v>
      </c>
      <c r="B638" s="225">
        <v>200</v>
      </c>
      <c r="C638" s="226" t="s">
        <v>691</v>
      </c>
      <c r="D638" s="227">
        <v>2155962.35</v>
      </c>
      <c r="E638" s="217">
        <v>2155962.35</v>
      </c>
      <c r="F638" s="228">
        <v>0</v>
      </c>
      <c r="G638" s="188"/>
    </row>
    <row r="639" spans="1:7" s="189" customFormat="1" ht="22.5">
      <c r="A639" s="224" t="s">
        <v>3014</v>
      </c>
      <c r="B639" s="225">
        <v>200</v>
      </c>
      <c r="C639" s="226" t="s">
        <v>692</v>
      </c>
      <c r="D639" s="227">
        <v>2155962.35</v>
      </c>
      <c r="E639" s="217">
        <v>2155962.35</v>
      </c>
      <c r="F639" s="228">
        <v>0</v>
      </c>
      <c r="G639" s="188"/>
    </row>
    <row r="640" spans="1:7" s="196" customFormat="1" ht="12.75">
      <c r="A640" s="193" t="s">
        <v>1038</v>
      </c>
      <c r="B640" s="213">
        <v>200</v>
      </c>
      <c r="C640" s="191" t="s">
        <v>693</v>
      </c>
      <c r="D640" s="222">
        <v>174368.01</v>
      </c>
      <c r="E640" s="220">
        <v>174368.01</v>
      </c>
      <c r="F640" s="223">
        <v>0</v>
      </c>
      <c r="G640" s="195"/>
    </row>
    <row r="641" spans="1:7" s="196" customFormat="1" ht="12.75">
      <c r="A641" s="193" t="s">
        <v>1040</v>
      </c>
      <c r="B641" s="213">
        <v>200</v>
      </c>
      <c r="C641" s="191" t="s">
        <v>694</v>
      </c>
      <c r="D641" s="222">
        <v>136710.59</v>
      </c>
      <c r="E641" s="220">
        <v>136710.59</v>
      </c>
      <c r="F641" s="223">
        <v>0</v>
      </c>
      <c r="G641" s="195"/>
    </row>
    <row r="642" spans="1:7" s="196" customFormat="1" ht="12.75">
      <c r="A642" s="193" t="s">
        <v>2391</v>
      </c>
      <c r="B642" s="213">
        <v>200</v>
      </c>
      <c r="C642" s="191" t="s">
        <v>695</v>
      </c>
      <c r="D642" s="222">
        <v>507043.44</v>
      </c>
      <c r="E642" s="220">
        <v>507043.44</v>
      </c>
      <c r="F642" s="223">
        <v>0</v>
      </c>
      <c r="G642" s="195"/>
    </row>
    <row r="643" spans="1:7" s="189" customFormat="1" ht="12.75">
      <c r="A643" s="193" t="s">
        <v>1041</v>
      </c>
      <c r="B643" s="213">
        <v>200</v>
      </c>
      <c r="C643" s="191" t="s">
        <v>696</v>
      </c>
      <c r="D643" s="222">
        <v>245000</v>
      </c>
      <c r="E643" s="220">
        <v>245000</v>
      </c>
      <c r="F643" s="223">
        <v>0</v>
      </c>
      <c r="G643" s="188"/>
    </row>
    <row r="644" spans="1:7" s="196" customFormat="1" ht="12.75">
      <c r="A644" s="193" t="s">
        <v>1042</v>
      </c>
      <c r="B644" s="213">
        <v>200</v>
      </c>
      <c r="C644" s="191" t="s">
        <v>697</v>
      </c>
      <c r="D644" s="222">
        <v>776592.31</v>
      </c>
      <c r="E644" s="220">
        <v>776592.31</v>
      </c>
      <c r="F644" s="223">
        <v>0</v>
      </c>
      <c r="G644" s="195"/>
    </row>
    <row r="645" spans="1:7" s="196" customFormat="1" ht="12.75">
      <c r="A645" s="193" t="s">
        <v>1043</v>
      </c>
      <c r="B645" s="213">
        <v>200</v>
      </c>
      <c r="C645" s="191" t="s">
        <v>698</v>
      </c>
      <c r="D645" s="222">
        <v>39000</v>
      </c>
      <c r="E645" s="220">
        <v>39000</v>
      </c>
      <c r="F645" s="223">
        <v>0</v>
      </c>
      <c r="G645" s="195"/>
    </row>
    <row r="646" spans="1:7" s="196" customFormat="1" ht="12.75">
      <c r="A646" s="193" t="s">
        <v>1044</v>
      </c>
      <c r="B646" s="214">
        <v>200</v>
      </c>
      <c r="C646" s="191" t="s">
        <v>699</v>
      </c>
      <c r="D646" s="222">
        <v>147248</v>
      </c>
      <c r="E646" s="220">
        <v>147248</v>
      </c>
      <c r="F646" s="223">
        <v>0</v>
      </c>
      <c r="G646" s="195"/>
    </row>
    <row r="647" spans="1:7" s="196" customFormat="1" ht="12.75">
      <c r="A647" s="193" t="s">
        <v>1045</v>
      </c>
      <c r="B647" s="213">
        <v>200</v>
      </c>
      <c r="C647" s="191" t="s">
        <v>700</v>
      </c>
      <c r="D647" s="222">
        <v>130000</v>
      </c>
      <c r="E647" s="220">
        <v>130000</v>
      </c>
      <c r="F647" s="223">
        <v>0</v>
      </c>
      <c r="G647" s="195"/>
    </row>
    <row r="648" spans="1:7" s="189" customFormat="1" ht="12.75">
      <c r="A648" s="224" t="s">
        <v>2723</v>
      </c>
      <c r="B648" s="225">
        <v>200</v>
      </c>
      <c r="C648" s="226" t="s">
        <v>701</v>
      </c>
      <c r="D648" s="227">
        <v>35000</v>
      </c>
      <c r="E648" s="217">
        <v>35000</v>
      </c>
      <c r="F648" s="228">
        <v>0</v>
      </c>
      <c r="G648" s="188"/>
    </row>
    <row r="649" spans="1:7" s="189" customFormat="1" ht="12.75">
      <c r="A649" s="224" t="s">
        <v>2725</v>
      </c>
      <c r="B649" s="225">
        <v>200</v>
      </c>
      <c r="C649" s="226" t="s">
        <v>702</v>
      </c>
      <c r="D649" s="227">
        <v>35000</v>
      </c>
      <c r="E649" s="217">
        <v>35000</v>
      </c>
      <c r="F649" s="228">
        <v>0</v>
      </c>
      <c r="G649" s="188"/>
    </row>
    <row r="650" spans="1:7" s="196" customFormat="1" ht="12.75">
      <c r="A650" s="224" t="s">
        <v>3015</v>
      </c>
      <c r="B650" s="225">
        <v>200</v>
      </c>
      <c r="C650" s="226" t="s">
        <v>703</v>
      </c>
      <c r="D650" s="227">
        <v>35000</v>
      </c>
      <c r="E650" s="217">
        <v>35000</v>
      </c>
      <c r="F650" s="228">
        <v>0</v>
      </c>
      <c r="G650" s="195"/>
    </row>
    <row r="651" spans="1:7" s="196" customFormat="1" ht="12.75">
      <c r="A651" s="193" t="s">
        <v>1043</v>
      </c>
      <c r="B651" s="213">
        <v>200</v>
      </c>
      <c r="C651" s="191" t="s">
        <v>704</v>
      </c>
      <c r="D651" s="222">
        <v>35000</v>
      </c>
      <c r="E651" s="220">
        <v>35000</v>
      </c>
      <c r="F651" s="223">
        <v>0</v>
      </c>
      <c r="G651" s="195"/>
    </row>
    <row r="652" spans="1:7" s="196" customFormat="1" ht="56.25">
      <c r="A652" s="229" t="s">
        <v>2820</v>
      </c>
      <c r="B652" s="225">
        <v>200</v>
      </c>
      <c r="C652" s="226" t="s">
        <v>705</v>
      </c>
      <c r="D652" s="227">
        <v>3800348.8</v>
      </c>
      <c r="E652" s="217">
        <v>3800348.8</v>
      </c>
      <c r="F652" s="228">
        <v>0</v>
      </c>
      <c r="G652" s="195"/>
    </row>
    <row r="653" spans="1:7" s="196" customFormat="1" ht="45">
      <c r="A653" s="224" t="s">
        <v>2719</v>
      </c>
      <c r="B653" s="225">
        <v>200</v>
      </c>
      <c r="C653" s="226" t="s">
        <v>706</v>
      </c>
      <c r="D653" s="227">
        <v>3800348.8</v>
      </c>
      <c r="E653" s="217">
        <v>3800348.8</v>
      </c>
      <c r="F653" s="228">
        <v>0</v>
      </c>
      <c r="G653" s="195"/>
    </row>
    <row r="654" spans="1:7" s="196" customFormat="1" ht="22.5">
      <c r="A654" s="224" t="s">
        <v>2720</v>
      </c>
      <c r="B654" s="225">
        <v>200</v>
      </c>
      <c r="C654" s="226" t="s">
        <v>707</v>
      </c>
      <c r="D654" s="227">
        <v>3800348.8</v>
      </c>
      <c r="E654" s="217">
        <v>3800348.8</v>
      </c>
      <c r="F654" s="228">
        <v>0</v>
      </c>
      <c r="G654" s="195"/>
    </row>
    <row r="655" spans="1:7" s="196" customFormat="1" ht="22.5">
      <c r="A655" s="224" t="s">
        <v>3012</v>
      </c>
      <c r="B655" s="225">
        <v>200</v>
      </c>
      <c r="C655" s="226" t="s">
        <v>708</v>
      </c>
      <c r="D655" s="227">
        <v>3800348.8</v>
      </c>
      <c r="E655" s="217">
        <v>3800348.8</v>
      </c>
      <c r="F655" s="228">
        <v>0</v>
      </c>
      <c r="G655" s="195"/>
    </row>
    <row r="656" spans="1:7" s="196" customFormat="1" ht="12.75">
      <c r="A656" s="193" t="s">
        <v>2777</v>
      </c>
      <c r="B656" s="213">
        <v>200</v>
      </c>
      <c r="C656" s="191" t="s">
        <v>709</v>
      </c>
      <c r="D656" s="222">
        <v>3420893.8</v>
      </c>
      <c r="E656" s="220">
        <v>3420893.8</v>
      </c>
      <c r="F656" s="223">
        <v>0</v>
      </c>
      <c r="G656" s="195"/>
    </row>
    <row r="657" spans="1:7" s="196" customFormat="1" ht="12.75">
      <c r="A657" s="193" t="s">
        <v>1037</v>
      </c>
      <c r="B657" s="213">
        <v>200</v>
      </c>
      <c r="C657" s="191" t="s">
        <v>710</v>
      </c>
      <c r="D657" s="222">
        <v>379455</v>
      </c>
      <c r="E657" s="220">
        <v>379455</v>
      </c>
      <c r="F657" s="223">
        <v>0</v>
      </c>
      <c r="G657" s="195"/>
    </row>
    <row r="658" spans="1:7" s="189" customFormat="1" ht="12.75">
      <c r="A658" s="224" t="s">
        <v>2342</v>
      </c>
      <c r="B658" s="225">
        <v>200</v>
      </c>
      <c r="C658" s="226" t="s">
        <v>711</v>
      </c>
      <c r="D658" s="227">
        <v>66962338.160000004</v>
      </c>
      <c r="E658" s="217">
        <v>66725750.910000004</v>
      </c>
      <c r="F658" s="228">
        <v>236587.25</v>
      </c>
      <c r="G658" s="188"/>
    </row>
    <row r="659" spans="1:7" s="189" customFormat="1" ht="12.75">
      <c r="A659" s="224" t="s">
        <v>352</v>
      </c>
      <c r="B659" s="225">
        <v>200</v>
      </c>
      <c r="C659" s="226" t="s">
        <v>712</v>
      </c>
      <c r="D659" s="227">
        <v>66962338.160000004</v>
      </c>
      <c r="E659" s="217">
        <v>66725750.910000004</v>
      </c>
      <c r="F659" s="228">
        <v>236587.25</v>
      </c>
      <c r="G659" s="188"/>
    </row>
    <row r="660" spans="1:7" s="196" customFormat="1" ht="22.5">
      <c r="A660" s="224" t="s">
        <v>2343</v>
      </c>
      <c r="B660" s="225">
        <v>200</v>
      </c>
      <c r="C660" s="226" t="s">
        <v>713</v>
      </c>
      <c r="D660" s="227">
        <v>1995801.76</v>
      </c>
      <c r="E660" s="217">
        <v>1995801.76</v>
      </c>
      <c r="F660" s="228">
        <v>0</v>
      </c>
      <c r="G660" s="195"/>
    </row>
    <row r="661" spans="1:7" s="196" customFormat="1" ht="12.75">
      <c r="A661" s="224" t="s">
        <v>3011</v>
      </c>
      <c r="B661" s="225">
        <v>200</v>
      </c>
      <c r="C661" s="226" t="s">
        <v>714</v>
      </c>
      <c r="D661" s="227">
        <v>1995801.76</v>
      </c>
      <c r="E661" s="217">
        <v>1995801.76</v>
      </c>
      <c r="F661" s="228">
        <v>0</v>
      </c>
      <c r="G661" s="195"/>
    </row>
    <row r="662" spans="1:7" s="196" customFormat="1" ht="12.75">
      <c r="A662" s="224" t="s">
        <v>2344</v>
      </c>
      <c r="B662" s="225">
        <v>200</v>
      </c>
      <c r="C662" s="226" t="s">
        <v>715</v>
      </c>
      <c r="D662" s="227">
        <v>1995801.76</v>
      </c>
      <c r="E662" s="217">
        <v>1995801.76</v>
      </c>
      <c r="F662" s="228">
        <v>0</v>
      </c>
      <c r="G662" s="195"/>
    </row>
    <row r="663" spans="1:7" s="196" customFormat="1" ht="45">
      <c r="A663" s="224" t="s">
        <v>2719</v>
      </c>
      <c r="B663" s="225">
        <v>200</v>
      </c>
      <c r="C663" s="226" t="s">
        <v>716</v>
      </c>
      <c r="D663" s="227">
        <v>1995801.76</v>
      </c>
      <c r="E663" s="217">
        <v>1995801.76</v>
      </c>
      <c r="F663" s="228">
        <v>0</v>
      </c>
      <c r="G663" s="195"/>
    </row>
    <row r="664" spans="1:7" s="196" customFormat="1" ht="22.5">
      <c r="A664" s="224" t="s">
        <v>2720</v>
      </c>
      <c r="B664" s="225">
        <v>200</v>
      </c>
      <c r="C664" s="226" t="s">
        <v>717</v>
      </c>
      <c r="D664" s="227">
        <v>1995801.76</v>
      </c>
      <c r="E664" s="217">
        <v>1995801.76</v>
      </c>
      <c r="F664" s="228">
        <v>0</v>
      </c>
      <c r="G664" s="195"/>
    </row>
    <row r="665" spans="1:7" s="196" customFormat="1" ht="22.5">
      <c r="A665" s="224" t="s">
        <v>3012</v>
      </c>
      <c r="B665" s="225">
        <v>200</v>
      </c>
      <c r="C665" s="226" t="s">
        <v>718</v>
      </c>
      <c r="D665" s="227">
        <v>1995801.76</v>
      </c>
      <c r="E665" s="217">
        <v>1995801.76</v>
      </c>
      <c r="F665" s="228">
        <v>0</v>
      </c>
      <c r="G665" s="195"/>
    </row>
    <row r="666" spans="1:7" s="189" customFormat="1" ht="12.75">
      <c r="A666" s="193" t="s">
        <v>2777</v>
      </c>
      <c r="B666" s="213">
        <v>200</v>
      </c>
      <c r="C666" s="191" t="s">
        <v>719</v>
      </c>
      <c r="D666" s="222">
        <v>1697823.74</v>
      </c>
      <c r="E666" s="220">
        <v>1697823.74</v>
      </c>
      <c r="F666" s="223">
        <v>0</v>
      </c>
      <c r="G666" s="188"/>
    </row>
    <row r="667" spans="1:7" s="189" customFormat="1" ht="12.75">
      <c r="A667" s="193" t="s">
        <v>1037</v>
      </c>
      <c r="B667" s="213">
        <v>200</v>
      </c>
      <c r="C667" s="191" t="s">
        <v>720</v>
      </c>
      <c r="D667" s="222">
        <v>297978.02</v>
      </c>
      <c r="E667" s="220">
        <v>297978.02</v>
      </c>
      <c r="F667" s="223">
        <v>0</v>
      </c>
      <c r="G667" s="188"/>
    </row>
    <row r="668" spans="1:7" s="196" customFormat="1" ht="33.75">
      <c r="A668" s="224" t="s">
        <v>2345</v>
      </c>
      <c r="B668" s="225">
        <v>200</v>
      </c>
      <c r="C668" s="226" t="s">
        <v>721</v>
      </c>
      <c r="D668" s="227">
        <v>64966536.400000006</v>
      </c>
      <c r="E668" s="217">
        <v>64729949.150000006</v>
      </c>
      <c r="F668" s="228">
        <v>236587.25</v>
      </c>
      <c r="G668" s="195"/>
    </row>
    <row r="669" spans="1:7" s="196" customFormat="1" ht="12.75">
      <c r="A669" s="224" t="s">
        <v>3011</v>
      </c>
      <c r="B669" s="225">
        <v>200</v>
      </c>
      <c r="C669" s="226" t="s">
        <v>722</v>
      </c>
      <c r="D669" s="227">
        <v>64966536.400000006</v>
      </c>
      <c r="E669" s="217">
        <v>64729949.150000006</v>
      </c>
      <c r="F669" s="228">
        <v>236587.25</v>
      </c>
      <c r="G669" s="195"/>
    </row>
    <row r="670" spans="1:7" s="196" customFormat="1" ht="12.75">
      <c r="A670" s="224" t="s">
        <v>2968</v>
      </c>
      <c r="B670" s="225">
        <v>200</v>
      </c>
      <c r="C670" s="226" t="s">
        <v>723</v>
      </c>
      <c r="D670" s="227">
        <v>3187182.56</v>
      </c>
      <c r="E670" s="217">
        <v>3187182.56</v>
      </c>
      <c r="F670" s="228">
        <v>0</v>
      </c>
      <c r="G670" s="195"/>
    </row>
    <row r="671" spans="1:7" s="196" customFormat="1" ht="45">
      <c r="A671" s="224" t="s">
        <v>2719</v>
      </c>
      <c r="B671" s="225">
        <v>200</v>
      </c>
      <c r="C671" s="226" t="s">
        <v>724</v>
      </c>
      <c r="D671" s="227">
        <v>3187182.56</v>
      </c>
      <c r="E671" s="217">
        <v>3187182.56</v>
      </c>
      <c r="F671" s="228">
        <v>0</v>
      </c>
      <c r="G671" s="195"/>
    </row>
    <row r="672" spans="1:7" s="189" customFormat="1" ht="22.5">
      <c r="A672" s="224" t="s">
        <v>2720</v>
      </c>
      <c r="B672" s="225">
        <v>200</v>
      </c>
      <c r="C672" s="226" t="s">
        <v>725</v>
      </c>
      <c r="D672" s="227">
        <v>3187182.56</v>
      </c>
      <c r="E672" s="217">
        <v>3187182.56</v>
      </c>
      <c r="F672" s="228">
        <v>0</v>
      </c>
      <c r="G672" s="188"/>
    </row>
    <row r="673" spans="1:7" s="189" customFormat="1" ht="22.5">
      <c r="A673" s="224" t="s">
        <v>3012</v>
      </c>
      <c r="B673" s="225">
        <v>200</v>
      </c>
      <c r="C673" s="226" t="s">
        <v>726</v>
      </c>
      <c r="D673" s="227">
        <v>3187182.56</v>
      </c>
      <c r="E673" s="217">
        <v>3187182.56</v>
      </c>
      <c r="F673" s="228">
        <v>0</v>
      </c>
      <c r="G673" s="188"/>
    </row>
    <row r="674" spans="1:7" s="196" customFormat="1" ht="12.75">
      <c r="A674" s="193" t="s">
        <v>2777</v>
      </c>
      <c r="B674" s="213">
        <v>200</v>
      </c>
      <c r="C674" s="191" t="s">
        <v>727</v>
      </c>
      <c r="D674" s="222">
        <v>2675115.8</v>
      </c>
      <c r="E674" s="220">
        <v>2675115.8</v>
      </c>
      <c r="F674" s="223">
        <v>0</v>
      </c>
      <c r="G674" s="195"/>
    </row>
    <row r="675" spans="1:7" s="189" customFormat="1" ht="12.75">
      <c r="A675" s="193" t="s">
        <v>1037</v>
      </c>
      <c r="B675" s="213">
        <v>200</v>
      </c>
      <c r="C675" s="191" t="s">
        <v>728</v>
      </c>
      <c r="D675" s="222">
        <v>512066.76</v>
      </c>
      <c r="E675" s="220">
        <v>512066.76</v>
      </c>
      <c r="F675" s="223">
        <v>0</v>
      </c>
      <c r="G675" s="188"/>
    </row>
    <row r="676" spans="1:7" s="189" customFormat="1" ht="12.75">
      <c r="A676" s="224" t="s">
        <v>2393</v>
      </c>
      <c r="B676" s="225">
        <v>200</v>
      </c>
      <c r="C676" s="226" t="s">
        <v>729</v>
      </c>
      <c r="D676" s="227">
        <v>51430720.47</v>
      </c>
      <c r="E676" s="217">
        <v>51194133.220000006</v>
      </c>
      <c r="F676" s="228">
        <v>236587.25</v>
      </c>
      <c r="G676" s="188"/>
    </row>
    <row r="677" spans="1:7" s="189" customFormat="1" ht="45">
      <c r="A677" s="224" t="s">
        <v>2719</v>
      </c>
      <c r="B677" s="225">
        <v>200</v>
      </c>
      <c r="C677" s="226" t="s">
        <v>730</v>
      </c>
      <c r="D677" s="227">
        <v>35954025.14</v>
      </c>
      <c r="E677" s="217">
        <v>35850036.19</v>
      </c>
      <c r="F677" s="228">
        <v>103988.95</v>
      </c>
      <c r="G677" s="188"/>
    </row>
    <row r="678" spans="1:7" s="196" customFormat="1" ht="22.5">
      <c r="A678" s="224" t="s">
        <v>2720</v>
      </c>
      <c r="B678" s="225">
        <v>200</v>
      </c>
      <c r="C678" s="226" t="s">
        <v>731</v>
      </c>
      <c r="D678" s="227">
        <v>35954025.14</v>
      </c>
      <c r="E678" s="217">
        <v>35850036.19</v>
      </c>
      <c r="F678" s="228">
        <v>103988.95</v>
      </c>
      <c r="G678" s="195"/>
    </row>
    <row r="679" spans="1:7" s="196" customFormat="1" ht="22.5">
      <c r="A679" s="224" t="s">
        <v>3012</v>
      </c>
      <c r="B679" s="225">
        <v>200</v>
      </c>
      <c r="C679" s="226" t="s">
        <v>732</v>
      </c>
      <c r="D679" s="227">
        <v>30299725.14</v>
      </c>
      <c r="E679" s="217">
        <v>30299725.139999997</v>
      </c>
      <c r="F679" s="228">
        <v>0</v>
      </c>
      <c r="G679" s="195"/>
    </row>
    <row r="680" spans="1:7" s="196" customFormat="1" ht="12.75">
      <c r="A680" s="193" t="s">
        <v>2777</v>
      </c>
      <c r="B680" s="213">
        <v>200</v>
      </c>
      <c r="C680" s="191" t="s">
        <v>733</v>
      </c>
      <c r="D680" s="222">
        <v>24389309.48</v>
      </c>
      <c r="E680" s="220">
        <v>24389309.479999997</v>
      </c>
      <c r="F680" s="223">
        <v>0</v>
      </c>
      <c r="G680" s="195"/>
    </row>
    <row r="681" spans="1:7" s="189" customFormat="1" ht="12.75">
      <c r="A681" s="193" t="s">
        <v>1037</v>
      </c>
      <c r="B681" s="213">
        <v>200</v>
      </c>
      <c r="C681" s="191" t="s">
        <v>734</v>
      </c>
      <c r="D681" s="222">
        <v>5910415.66</v>
      </c>
      <c r="E681" s="220">
        <v>5910415.66</v>
      </c>
      <c r="F681" s="223">
        <v>0</v>
      </c>
      <c r="G681" s="188"/>
    </row>
    <row r="682" spans="1:7" s="189" customFormat="1" ht="22.5">
      <c r="A682" s="224" t="s">
        <v>3013</v>
      </c>
      <c r="B682" s="225">
        <v>200</v>
      </c>
      <c r="C682" s="226" t="s">
        <v>735</v>
      </c>
      <c r="D682" s="227">
        <v>5654300</v>
      </c>
      <c r="E682" s="217">
        <v>5550311.05</v>
      </c>
      <c r="F682" s="228">
        <v>103988.95</v>
      </c>
      <c r="G682" s="188"/>
    </row>
    <row r="683" spans="1:7" s="189" customFormat="1" ht="12.75">
      <c r="A683" s="193" t="s">
        <v>1036</v>
      </c>
      <c r="B683" s="213">
        <v>200</v>
      </c>
      <c r="C683" s="191" t="s">
        <v>736</v>
      </c>
      <c r="D683" s="222">
        <v>2544500</v>
      </c>
      <c r="E683" s="220">
        <v>2542019.25</v>
      </c>
      <c r="F683" s="223">
        <v>2480.75</v>
      </c>
      <c r="G683" s="188"/>
    </row>
    <row r="684" spans="1:7" s="189" customFormat="1" ht="12.75">
      <c r="A684" s="193" t="s">
        <v>1039</v>
      </c>
      <c r="B684" s="213">
        <v>200</v>
      </c>
      <c r="C684" s="191" t="s">
        <v>737</v>
      </c>
      <c r="D684" s="222">
        <v>2429800</v>
      </c>
      <c r="E684" s="220">
        <v>2395776.4</v>
      </c>
      <c r="F684" s="223">
        <v>34023.60000000009</v>
      </c>
      <c r="G684" s="188"/>
    </row>
    <row r="685" spans="1:7" s="189" customFormat="1" ht="12.75">
      <c r="A685" s="193" t="s">
        <v>1042</v>
      </c>
      <c r="B685" s="213">
        <v>200</v>
      </c>
      <c r="C685" s="191" t="s">
        <v>738</v>
      </c>
      <c r="D685" s="222">
        <v>680000</v>
      </c>
      <c r="E685" s="220">
        <v>612515.4</v>
      </c>
      <c r="F685" s="223">
        <v>67484.6</v>
      </c>
      <c r="G685" s="188"/>
    </row>
    <row r="686" spans="1:7" s="189" customFormat="1" ht="22.5">
      <c r="A686" s="224" t="s">
        <v>2721</v>
      </c>
      <c r="B686" s="225">
        <v>200</v>
      </c>
      <c r="C686" s="226" t="s">
        <v>739</v>
      </c>
      <c r="D686" s="227">
        <v>15450695.33</v>
      </c>
      <c r="E686" s="217">
        <v>15343897.010000002</v>
      </c>
      <c r="F686" s="228">
        <v>106798.32</v>
      </c>
      <c r="G686" s="188"/>
    </row>
    <row r="687" spans="1:7" s="189" customFormat="1" ht="22.5">
      <c r="A687" s="224" t="s">
        <v>2722</v>
      </c>
      <c r="B687" s="225">
        <v>200</v>
      </c>
      <c r="C687" s="226" t="s">
        <v>740</v>
      </c>
      <c r="D687" s="227">
        <v>15450695.33</v>
      </c>
      <c r="E687" s="217">
        <v>15343897.010000002</v>
      </c>
      <c r="F687" s="228">
        <v>106798.32</v>
      </c>
      <c r="G687" s="188"/>
    </row>
    <row r="688" spans="1:7" s="189" customFormat="1" ht="22.5">
      <c r="A688" s="224" t="s">
        <v>3014</v>
      </c>
      <c r="B688" s="225">
        <v>200</v>
      </c>
      <c r="C688" s="226" t="s">
        <v>741</v>
      </c>
      <c r="D688" s="227">
        <v>15450695.33</v>
      </c>
      <c r="E688" s="217">
        <v>15343897.010000002</v>
      </c>
      <c r="F688" s="228">
        <v>106798.32</v>
      </c>
      <c r="G688" s="188"/>
    </row>
    <row r="689" spans="1:7" s="196" customFormat="1" ht="12.75">
      <c r="A689" s="193" t="s">
        <v>1038</v>
      </c>
      <c r="B689" s="213">
        <v>200</v>
      </c>
      <c r="C689" s="191" t="s">
        <v>742</v>
      </c>
      <c r="D689" s="222">
        <v>948000</v>
      </c>
      <c r="E689" s="220">
        <v>940696.8</v>
      </c>
      <c r="F689" s="223">
        <v>7303.199999999953</v>
      </c>
      <c r="G689" s="195"/>
    </row>
    <row r="690" spans="1:7" s="196" customFormat="1" ht="12.75">
      <c r="A690" s="193" t="s">
        <v>1039</v>
      </c>
      <c r="B690" s="213">
        <v>200</v>
      </c>
      <c r="C690" s="191" t="s">
        <v>743</v>
      </c>
      <c r="D690" s="222">
        <v>2838384.33</v>
      </c>
      <c r="E690" s="220">
        <v>2838383.8</v>
      </c>
      <c r="F690" s="223">
        <v>0.5300000002607703</v>
      </c>
      <c r="G690" s="195"/>
    </row>
    <row r="691" spans="1:7" s="196" customFormat="1" ht="12.75">
      <c r="A691" s="193" t="s">
        <v>1040</v>
      </c>
      <c r="B691" s="213">
        <v>200</v>
      </c>
      <c r="C691" s="191" t="s">
        <v>744</v>
      </c>
      <c r="D691" s="222">
        <v>116360</v>
      </c>
      <c r="E691" s="220">
        <v>93936.04</v>
      </c>
      <c r="F691" s="223">
        <v>22423.96</v>
      </c>
      <c r="G691" s="195"/>
    </row>
    <row r="692" spans="1:7" s="189" customFormat="1" ht="12.75">
      <c r="A692" s="193" t="s">
        <v>1041</v>
      </c>
      <c r="B692" s="213">
        <v>200</v>
      </c>
      <c r="C692" s="191" t="s">
        <v>745</v>
      </c>
      <c r="D692" s="222">
        <v>111821</v>
      </c>
      <c r="E692" s="220">
        <v>110155.56</v>
      </c>
      <c r="F692" s="223">
        <v>1665.44</v>
      </c>
      <c r="G692" s="188"/>
    </row>
    <row r="693" spans="1:7" s="196" customFormat="1" ht="12.75">
      <c r="A693" s="193" t="s">
        <v>1042</v>
      </c>
      <c r="B693" s="213">
        <v>200</v>
      </c>
      <c r="C693" s="191" t="s">
        <v>746</v>
      </c>
      <c r="D693" s="222">
        <v>4061320</v>
      </c>
      <c r="E693" s="220">
        <v>4051142.35</v>
      </c>
      <c r="F693" s="223">
        <v>10177.649999999907</v>
      </c>
      <c r="G693" s="195"/>
    </row>
    <row r="694" spans="1:7" s="196" customFormat="1" ht="12.75">
      <c r="A694" s="193" t="s">
        <v>1043</v>
      </c>
      <c r="B694" s="213">
        <v>200</v>
      </c>
      <c r="C694" s="191" t="s">
        <v>747</v>
      </c>
      <c r="D694" s="222">
        <v>4398284</v>
      </c>
      <c r="E694" s="220">
        <v>4348585.16</v>
      </c>
      <c r="F694" s="223">
        <v>49698.83999999985</v>
      </c>
      <c r="G694" s="195"/>
    </row>
    <row r="695" spans="1:7" s="196" customFormat="1" ht="12.75">
      <c r="A695" s="193" t="s">
        <v>1044</v>
      </c>
      <c r="B695" s="214">
        <v>200</v>
      </c>
      <c r="C695" s="191" t="s">
        <v>748</v>
      </c>
      <c r="D695" s="222">
        <v>2190867</v>
      </c>
      <c r="E695" s="220">
        <v>2190866.67</v>
      </c>
      <c r="F695" s="223">
        <v>0.3300000000745058</v>
      </c>
      <c r="G695" s="195"/>
    </row>
    <row r="696" spans="1:7" s="196" customFormat="1" ht="12.75">
      <c r="A696" s="193" t="s">
        <v>1045</v>
      </c>
      <c r="B696" s="213">
        <v>200</v>
      </c>
      <c r="C696" s="191" t="s">
        <v>749</v>
      </c>
      <c r="D696" s="222">
        <v>785659</v>
      </c>
      <c r="E696" s="220">
        <v>770130.63</v>
      </c>
      <c r="F696" s="223">
        <v>15528.37</v>
      </c>
      <c r="G696" s="195"/>
    </row>
    <row r="697" spans="1:7" s="189" customFormat="1" ht="12.75">
      <c r="A697" s="224" t="s">
        <v>2723</v>
      </c>
      <c r="B697" s="225">
        <v>200</v>
      </c>
      <c r="C697" s="226" t="s">
        <v>750</v>
      </c>
      <c r="D697" s="227">
        <v>26000</v>
      </c>
      <c r="E697" s="217">
        <v>200.02</v>
      </c>
      <c r="F697" s="228">
        <v>25799.98</v>
      </c>
      <c r="G697" s="188"/>
    </row>
    <row r="698" spans="1:7" s="189" customFormat="1" ht="12.75">
      <c r="A698" s="224" t="s">
        <v>2725</v>
      </c>
      <c r="B698" s="225">
        <v>200</v>
      </c>
      <c r="C698" s="226" t="s">
        <v>751</v>
      </c>
      <c r="D698" s="227">
        <v>26000</v>
      </c>
      <c r="E698" s="217">
        <v>200.02</v>
      </c>
      <c r="F698" s="228">
        <v>25799.98</v>
      </c>
      <c r="G698" s="188"/>
    </row>
    <row r="699" spans="1:7" s="196" customFormat="1" ht="12.75">
      <c r="A699" s="224" t="s">
        <v>3015</v>
      </c>
      <c r="B699" s="225">
        <v>200</v>
      </c>
      <c r="C699" s="226" t="s">
        <v>752</v>
      </c>
      <c r="D699" s="227">
        <v>26000</v>
      </c>
      <c r="E699" s="217">
        <v>200.02</v>
      </c>
      <c r="F699" s="228">
        <v>25799.98</v>
      </c>
      <c r="G699" s="195"/>
    </row>
    <row r="700" spans="1:7" s="196" customFormat="1" ht="12.75">
      <c r="A700" s="193" t="s">
        <v>1043</v>
      </c>
      <c r="B700" s="213">
        <v>200</v>
      </c>
      <c r="C700" s="191" t="s">
        <v>753</v>
      </c>
      <c r="D700" s="222">
        <v>26000</v>
      </c>
      <c r="E700" s="220">
        <v>200.02</v>
      </c>
      <c r="F700" s="223">
        <v>25799.98</v>
      </c>
      <c r="G700" s="195"/>
    </row>
    <row r="701" spans="1:7" s="196" customFormat="1" ht="56.25">
      <c r="A701" s="229" t="s">
        <v>2820</v>
      </c>
      <c r="B701" s="225">
        <v>200</v>
      </c>
      <c r="C701" s="226" t="s">
        <v>754</v>
      </c>
      <c r="D701" s="227">
        <v>10348633.370000001</v>
      </c>
      <c r="E701" s="217">
        <v>10348633.370000001</v>
      </c>
      <c r="F701" s="228">
        <v>0</v>
      </c>
      <c r="G701" s="195"/>
    </row>
    <row r="702" spans="1:7" s="196" customFormat="1" ht="45">
      <c r="A702" s="224" t="s">
        <v>2719</v>
      </c>
      <c r="B702" s="225">
        <v>200</v>
      </c>
      <c r="C702" s="226" t="s">
        <v>755</v>
      </c>
      <c r="D702" s="227">
        <v>10348633.370000001</v>
      </c>
      <c r="E702" s="217">
        <v>10348633.370000001</v>
      </c>
      <c r="F702" s="228">
        <v>0</v>
      </c>
      <c r="G702" s="195"/>
    </row>
    <row r="703" spans="1:7" s="196" customFormat="1" ht="22.5">
      <c r="A703" s="224" t="s">
        <v>2720</v>
      </c>
      <c r="B703" s="225">
        <v>200</v>
      </c>
      <c r="C703" s="226" t="s">
        <v>756</v>
      </c>
      <c r="D703" s="227">
        <v>10348633.370000001</v>
      </c>
      <c r="E703" s="217">
        <v>10348633.370000001</v>
      </c>
      <c r="F703" s="228">
        <v>0</v>
      </c>
      <c r="G703" s="195"/>
    </row>
    <row r="704" spans="1:7" s="196" customFormat="1" ht="22.5">
      <c r="A704" s="224" t="s">
        <v>3012</v>
      </c>
      <c r="B704" s="230">
        <v>200</v>
      </c>
      <c r="C704" s="226" t="s">
        <v>757</v>
      </c>
      <c r="D704" s="227">
        <v>10348633.370000001</v>
      </c>
      <c r="E704" s="217">
        <v>10348633.370000001</v>
      </c>
      <c r="F704" s="228">
        <v>0</v>
      </c>
      <c r="G704" s="195"/>
    </row>
    <row r="705" spans="1:7" s="196" customFormat="1" ht="12.75">
      <c r="A705" s="193" t="s">
        <v>2777</v>
      </c>
      <c r="B705" s="213">
        <v>200</v>
      </c>
      <c r="C705" s="191" t="s">
        <v>758</v>
      </c>
      <c r="D705" s="222">
        <v>8597310.23</v>
      </c>
      <c r="E705" s="220">
        <v>8597310.23</v>
      </c>
      <c r="F705" s="223">
        <v>0</v>
      </c>
      <c r="G705" s="195"/>
    </row>
    <row r="706" spans="1:7" s="196" customFormat="1" ht="12.75">
      <c r="A706" s="193" t="s">
        <v>1037</v>
      </c>
      <c r="B706" s="213">
        <v>200</v>
      </c>
      <c r="C706" s="191" t="s">
        <v>759</v>
      </c>
      <c r="D706" s="222">
        <v>1751323.14</v>
      </c>
      <c r="E706" s="220">
        <v>1751323.14</v>
      </c>
      <c r="F706" s="223">
        <v>0</v>
      </c>
      <c r="G706" s="195"/>
    </row>
    <row r="707" spans="1:7" s="189" customFormat="1" ht="22.5">
      <c r="A707" s="224" t="s">
        <v>2899</v>
      </c>
      <c r="B707" s="225">
        <v>200</v>
      </c>
      <c r="C707" s="226" t="s">
        <v>760</v>
      </c>
      <c r="D707" s="227">
        <v>1411027516.5300002</v>
      </c>
      <c r="E707" s="217">
        <v>1326761846.6499999</v>
      </c>
      <c r="F707" s="228">
        <v>84265669.87999997</v>
      </c>
      <c r="G707" s="188"/>
    </row>
    <row r="708" spans="1:7" s="189" customFormat="1" ht="12.75">
      <c r="A708" s="224" t="s">
        <v>352</v>
      </c>
      <c r="B708" s="225">
        <v>200</v>
      </c>
      <c r="C708" s="226" t="s">
        <v>761</v>
      </c>
      <c r="D708" s="227">
        <v>119213108.22</v>
      </c>
      <c r="E708" s="217">
        <v>118388294.67999999</v>
      </c>
      <c r="F708" s="228">
        <v>824813.54</v>
      </c>
      <c r="G708" s="188"/>
    </row>
    <row r="709" spans="1:7" s="196" customFormat="1" ht="12.75">
      <c r="A709" s="224" t="s">
        <v>2780</v>
      </c>
      <c r="B709" s="225">
        <v>200</v>
      </c>
      <c r="C709" s="226" t="s">
        <v>762</v>
      </c>
      <c r="D709" s="227">
        <v>119213108.22</v>
      </c>
      <c r="E709" s="217">
        <v>118388294.67999999</v>
      </c>
      <c r="F709" s="228">
        <v>824813.54</v>
      </c>
      <c r="G709" s="195"/>
    </row>
    <row r="710" spans="1:7" s="189" customFormat="1" ht="67.5">
      <c r="A710" s="229" t="s">
        <v>2795</v>
      </c>
      <c r="B710" s="225">
        <v>200</v>
      </c>
      <c r="C710" s="226" t="s">
        <v>763</v>
      </c>
      <c r="D710" s="227">
        <v>111133108.22</v>
      </c>
      <c r="E710" s="217">
        <v>110308294.67999999</v>
      </c>
      <c r="F710" s="228">
        <v>824813.54</v>
      </c>
      <c r="G710" s="188"/>
    </row>
    <row r="711" spans="1:7" s="189" customFormat="1" ht="12.75">
      <c r="A711" s="224" t="s">
        <v>2393</v>
      </c>
      <c r="B711" s="225">
        <v>200</v>
      </c>
      <c r="C711" s="226" t="s">
        <v>764</v>
      </c>
      <c r="D711" s="227">
        <v>22429382.22</v>
      </c>
      <c r="E711" s="217">
        <v>22037167.779999997</v>
      </c>
      <c r="F711" s="228">
        <v>392214.44</v>
      </c>
      <c r="G711" s="188"/>
    </row>
    <row r="712" spans="1:7" s="189" customFormat="1" ht="45">
      <c r="A712" s="224" t="s">
        <v>2719</v>
      </c>
      <c r="B712" s="225">
        <v>200</v>
      </c>
      <c r="C712" s="226" t="s">
        <v>765</v>
      </c>
      <c r="D712" s="227">
        <v>18075479.06</v>
      </c>
      <c r="E712" s="217">
        <v>17822020.009999998</v>
      </c>
      <c r="F712" s="228">
        <v>253459.05</v>
      </c>
      <c r="G712" s="188"/>
    </row>
    <row r="713" spans="1:7" s="196" customFormat="1" ht="22.5">
      <c r="A713" s="224" t="s">
        <v>2720</v>
      </c>
      <c r="B713" s="225">
        <v>200</v>
      </c>
      <c r="C713" s="226" t="s">
        <v>766</v>
      </c>
      <c r="D713" s="227">
        <v>18075479.06</v>
      </c>
      <c r="E713" s="217">
        <v>17822020.009999998</v>
      </c>
      <c r="F713" s="228">
        <v>253459.05</v>
      </c>
      <c r="G713" s="195"/>
    </row>
    <row r="714" spans="1:7" s="196" customFormat="1" ht="22.5">
      <c r="A714" s="224" t="s">
        <v>3012</v>
      </c>
      <c r="B714" s="225">
        <v>200</v>
      </c>
      <c r="C714" s="226" t="s">
        <v>767</v>
      </c>
      <c r="D714" s="227">
        <v>16288496</v>
      </c>
      <c r="E714" s="217">
        <v>16145911.729999997</v>
      </c>
      <c r="F714" s="228">
        <v>142584.27</v>
      </c>
      <c r="G714" s="195"/>
    </row>
    <row r="715" spans="1:7" s="196" customFormat="1" ht="12.75">
      <c r="A715" s="193" t="s">
        <v>2777</v>
      </c>
      <c r="B715" s="213">
        <v>200</v>
      </c>
      <c r="C715" s="191" t="s">
        <v>768</v>
      </c>
      <c r="D715" s="222">
        <v>12946565</v>
      </c>
      <c r="E715" s="220">
        <v>12803980.989999996</v>
      </c>
      <c r="F715" s="223">
        <v>142584.01</v>
      </c>
      <c r="G715" s="195"/>
    </row>
    <row r="716" spans="1:7" s="189" customFormat="1" ht="12.75">
      <c r="A716" s="193" t="s">
        <v>1037</v>
      </c>
      <c r="B716" s="213">
        <v>200</v>
      </c>
      <c r="C716" s="191" t="s">
        <v>769</v>
      </c>
      <c r="D716" s="222">
        <v>3341931</v>
      </c>
      <c r="E716" s="220">
        <v>3341930.74</v>
      </c>
      <c r="F716" s="223">
        <v>0.2599999997764826</v>
      </c>
      <c r="G716" s="188"/>
    </row>
    <row r="717" spans="1:7" s="189" customFormat="1" ht="22.5">
      <c r="A717" s="224" t="s">
        <v>3013</v>
      </c>
      <c r="B717" s="225">
        <v>200</v>
      </c>
      <c r="C717" s="226" t="s">
        <v>770</v>
      </c>
      <c r="D717" s="227">
        <v>1786983.06</v>
      </c>
      <c r="E717" s="217">
        <v>1676108.28</v>
      </c>
      <c r="F717" s="228">
        <v>110874.78</v>
      </c>
      <c r="G717" s="188"/>
    </row>
    <row r="718" spans="1:7" s="189" customFormat="1" ht="12.75">
      <c r="A718" s="193" t="s">
        <v>1036</v>
      </c>
      <c r="B718" s="213">
        <v>200</v>
      </c>
      <c r="C718" s="191" t="s">
        <v>771</v>
      </c>
      <c r="D718" s="222">
        <v>707157.06</v>
      </c>
      <c r="E718" s="220">
        <v>648388.28</v>
      </c>
      <c r="F718" s="223">
        <v>58768.78</v>
      </c>
      <c r="G718" s="188"/>
    </row>
    <row r="719" spans="1:7" s="189" customFormat="1" ht="12.75">
      <c r="A719" s="193" t="s">
        <v>1039</v>
      </c>
      <c r="B719" s="213">
        <v>200</v>
      </c>
      <c r="C719" s="191" t="s">
        <v>772</v>
      </c>
      <c r="D719" s="222">
        <v>799826</v>
      </c>
      <c r="E719" s="220">
        <v>783705</v>
      </c>
      <c r="F719" s="223">
        <v>16121</v>
      </c>
      <c r="G719" s="188"/>
    </row>
    <row r="720" spans="1:7" s="189" customFormat="1" ht="12.75">
      <c r="A720" s="193" t="s">
        <v>1042</v>
      </c>
      <c r="B720" s="213">
        <v>200</v>
      </c>
      <c r="C720" s="191" t="s">
        <v>773</v>
      </c>
      <c r="D720" s="222">
        <v>280000</v>
      </c>
      <c r="E720" s="220">
        <v>244015</v>
      </c>
      <c r="F720" s="223">
        <v>35985</v>
      </c>
      <c r="G720" s="188"/>
    </row>
    <row r="721" spans="1:7" s="189" customFormat="1" ht="22.5">
      <c r="A721" s="224" t="s">
        <v>2721</v>
      </c>
      <c r="B721" s="225">
        <v>200</v>
      </c>
      <c r="C721" s="226" t="s">
        <v>774</v>
      </c>
      <c r="D721" s="227">
        <v>4353903.16</v>
      </c>
      <c r="E721" s="217">
        <v>4215147.77</v>
      </c>
      <c r="F721" s="228">
        <v>138755.39</v>
      </c>
      <c r="G721" s="188"/>
    </row>
    <row r="722" spans="1:7" s="189" customFormat="1" ht="22.5">
      <c r="A722" s="224" t="s">
        <v>2722</v>
      </c>
      <c r="B722" s="225">
        <v>200</v>
      </c>
      <c r="C722" s="226" t="s">
        <v>775</v>
      </c>
      <c r="D722" s="227">
        <v>4353903.16</v>
      </c>
      <c r="E722" s="217">
        <v>4215147.77</v>
      </c>
      <c r="F722" s="228">
        <v>138755.39</v>
      </c>
      <c r="G722" s="188"/>
    </row>
    <row r="723" spans="1:7" s="189" customFormat="1" ht="22.5">
      <c r="A723" s="224" t="s">
        <v>3014</v>
      </c>
      <c r="B723" s="225">
        <v>200</v>
      </c>
      <c r="C723" s="226" t="s">
        <v>776</v>
      </c>
      <c r="D723" s="227">
        <v>4353903.16</v>
      </c>
      <c r="E723" s="217">
        <v>4215147.77</v>
      </c>
      <c r="F723" s="228">
        <v>138755.39</v>
      </c>
      <c r="G723" s="188"/>
    </row>
    <row r="724" spans="1:7" s="196" customFormat="1" ht="12.75">
      <c r="A724" s="193" t="s">
        <v>1038</v>
      </c>
      <c r="B724" s="213">
        <v>200</v>
      </c>
      <c r="C724" s="191" t="s">
        <v>777</v>
      </c>
      <c r="D724" s="222">
        <v>273000</v>
      </c>
      <c r="E724" s="220">
        <v>235543.67</v>
      </c>
      <c r="F724" s="223">
        <v>37456.33</v>
      </c>
      <c r="G724" s="195"/>
    </row>
    <row r="725" spans="1:7" s="196" customFormat="1" ht="12.75">
      <c r="A725" s="193" t="s">
        <v>1040</v>
      </c>
      <c r="B725" s="213">
        <v>200</v>
      </c>
      <c r="C725" s="191" t="s">
        <v>778</v>
      </c>
      <c r="D725" s="222">
        <v>660920</v>
      </c>
      <c r="E725" s="220">
        <v>635980.44</v>
      </c>
      <c r="F725" s="223">
        <v>24939.560000000056</v>
      </c>
      <c r="G725" s="195"/>
    </row>
    <row r="726" spans="1:7" s="196" customFormat="1" ht="12.75">
      <c r="A726" s="193" t="s">
        <v>2391</v>
      </c>
      <c r="B726" s="214">
        <v>200</v>
      </c>
      <c r="C726" s="191" t="s">
        <v>779</v>
      </c>
      <c r="D726" s="222">
        <v>2117834.16</v>
      </c>
      <c r="E726" s="220">
        <v>2117834.16</v>
      </c>
      <c r="F726" s="223">
        <v>0</v>
      </c>
      <c r="G726" s="195"/>
    </row>
    <row r="727" spans="1:7" s="196" customFormat="1" ht="12.75">
      <c r="A727" s="193" t="s">
        <v>1041</v>
      </c>
      <c r="B727" s="213">
        <v>200</v>
      </c>
      <c r="C727" s="191" t="s">
        <v>780</v>
      </c>
      <c r="D727" s="222">
        <v>204159</v>
      </c>
      <c r="E727" s="220">
        <v>181060</v>
      </c>
      <c r="F727" s="223">
        <v>23099</v>
      </c>
      <c r="G727" s="195"/>
    </row>
    <row r="728" spans="1:7" s="189" customFormat="1" ht="12.75">
      <c r="A728" s="193" t="s">
        <v>1042</v>
      </c>
      <c r="B728" s="213">
        <v>200</v>
      </c>
      <c r="C728" s="191" t="s">
        <v>781</v>
      </c>
      <c r="D728" s="222">
        <v>727090</v>
      </c>
      <c r="E728" s="220">
        <v>680178.5</v>
      </c>
      <c r="F728" s="223">
        <v>46911.5</v>
      </c>
      <c r="G728" s="188"/>
    </row>
    <row r="729" spans="1:7" s="189" customFormat="1" ht="12.75">
      <c r="A729" s="193" t="s">
        <v>1043</v>
      </c>
      <c r="B729" s="213">
        <v>200</v>
      </c>
      <c r="C729" s="191" t="s">
        <v>782</v>
      </c>
      <c r="D729" s="222">
        <v>100000</v>
      </c>
      <c r="E729" s="220">
        <v>95000</v>
      </c>
      <c r="F729" s="223">
        <v>5000</v>
      </c>
      <c r="G729" s="188"/>
    </row>
    <row r="730" spans="1:7" s="196" customFormat="1" ht="12.75">
      <c r="A730" s="193" t="s">
        <v>1044</v>
      </c>
      <c r="B730" s="213">
        <v>200</v>
      </c>
      <c r="C730" s="191" t="s">
        <v>783</v>
      </c>
      <c r="D730" s="222">
        <v>126000</v>
      </c>
      <c r="E730" s="220">
        <v>124651</v>
      </c>
      <c r="F730" s="223">
        <v>1349</v>
      </c>
      <c r="G730" s="195"/>
    </row>
    <row r="731" spans="1:7" s="196" customFormat="1" ht="12.75">
      <c r="A731" s="193" t="s">
        <v>1045</v>
      </c>
      <c r="B731" s="213">
        <v>200</v>
      </c>
      <c r="C731" s="191" t="s">
        <v>784</v>
      </c>
      <c r="D731" s="222">
        <v>144900</v>
      </c>
      <c r="E731" s="220">
        <v>144900</v>
      </c>
      <c r="F731" s="223">
        <v>0</v>
      </c>
      <c r="G731" s="195"/>
    </row>
    <row r="732" spans="1:7" s="196" customFormat="1" ht="56.25">
      <c r="A732" s="229" t="s">
        <v>2820</v>
      </c>
      <c r="B732" s="230">
        <v>200</v>
      </c>
      <c r="C732" s="226" t="s">
        <v>785</v>
      </c>
      <c r="D732" s="227">
        <v>2486480</v>
      </c>
      <c r="E732" s="217">
        <v>2064989.36</v>
      </c>
      <c r="F732" s="228">
        <v>421490.64</v>
      </c>
      <c r="G732" s="195"/>
    </row>
    <row r="733" spans="1:7" s="196" customFormat="1" ht="45">
      <c r="A733" s="224" t="s">
        <v>2719</v>
      </c>
      <c r="B733" s="225">
        <v>200</v>
      </c>
      <c r="C733" s="226" t="s">
        <v>786</v>
      </c>
      <c r="D733" s="227">
        <v>2486480</v>
      </c>
      <c r="E733" s="217">
        <v>2064989.36</v>
      </c>
      <c r="F733" s="228">
        <v>421490.64</v>
      </c>
      <c r="G733" s="195"/>
    </row>
    <row r="734" spans="1:7" s="196" customFormat="1" ht="22.5">
      <c r="A734" s="224" t="s">
        <v>2720</v>
      </c>
      <c r="B734" s="225">
        <v>200</v>
      </c>
      <c r="C734" s="226" t="s">
        <v>787</v>
      </c>
      <c r="D734" s="227">
        <v>2486480</v>
      </c>
      <c r="E734" s="217">
        <v>2064989.36</v>
      </c>
      <c r="F734" s="228">
        <v>421490.64</v>
      </c>
      <c r="G734" s="195"/>
    </row>
    <row r="735" spans="1:7" s="189" customFormat="1" ht="22.5">
      <c r="A735" s="224" t="s">
        <v>3012</v>
      </c>
      <c r="B735" s="225">
        <v>200</v>
      </c>
      <c r="C735" s="226" t="s">
        <v>788</v>
      </c>
      <c r="D735" s="227">
        <v>2486480</v>
      </c>
      <c r="E735" s="217">
        <v>2064989.36</v>
      </c>
      <c r="F735" s="228">
        <v>421490.64</v>
      </c>
      <c r="G735" s="188"/>
    </row>
    <row r="736" spans="1:7" s="196" customFormat="1" ht="12.75">
      <c r="A736" s="193" t="s">
        <v>2777</v>
      </c>
      <c r="B736" s="213">
        <v>200</v>
      </c>
      <c r="C736" s="191" t="s">
        <v>789</v>
      </c>
      <c r="D736" s="222">
        <v>2039181</v>
      </c>
      <c r="E736" s="220">
        <v>1665600.73</v>
      </c>
      <c r="F736" s="223">
        <v>373580.27</v>
      </c>
      <c r="G736" s="195"/>
    </row>
    <row r="737" spans="1:7" s="189" customFormat="1" ht="12.75">
      <c r="A737" s="193" t="s">
        <v>1037</v>
      </c>
      <c r="B737" s="213">
        <v>200</v>
      </c>
      <c r="C737" s="191" t="s">
        <v>790</v>
      </c>
      <c r="D737" s="222">
        <v>447299</v>
      </c>
      <c r="E737" s="220">
        <v>399388.63</v>
      </c>
      <c r="F737" s="223">
        <v>47910.37</v>
      </c>
      <c r="G737" s="188"/>
    </row>
    <row r="738" spans="1:7" s="196" customFormat="1" ht="90">
      <c r="A738" s="229" t="s">
        <v>2796</v>
      </c>
      <c r="B738" s="225">
        <v>200</v>
      </c>
      <c r="C738" s="226" t="s">
        <v>791</v>
      </c>
      <c r="D738" s="227">
        <v>8879416</v>
      </c>
      <c r="E738" s="217">
        <v>8868307.54</v>
      </c>
      <c r="F738" s="228">
        <v>11108.46</v>
      </c>
      <c r="G738" s="195"/>
    </row>
    <row r="739" spans="1:7" s="196" customFormat="1" ht="12.75">
      <c r="A739" s="224" t="s">
        <v>2393</v>
      </c>
      <c r="B739" s="225">
        <v>200</v>
      </c>
      <c r="C739" s="226" t="s">
        <v>792</v>
      </c>
      <c r="D739" s="227">
        <v>8879416</v>
      </c>
      <c r="E739" s="217">
        <v>8868307.54</v>
      </c>
      <c r="F739" s="228">
        <v>11108.46</v>
      </c>
      <c r="G739" s="195"/>
    </row>
    <row r="740" spans="1:7" s="196" customFormat="1" ht="22.5">
      <c r="A740" s="224" t="s">
        <v>2721</v>
      </c>
      <c r="B740" s="230">
        <v>200</v>
      </c>
      <c r="C740" s="226" t="s">
        <v>793</v>
      </c>
      <c r="D740" s="227">
        <v>8879416</v>
      </c>
      <c r="E740" s="217">
        <v>8868307.54</v>
      </c>
      <c r="F740" s="228">
        <v>11108.46</v>
      </c>
      <c r="G740" s="195"/>
    </row>
    <row r="741" spans="1:7" s="196" customFormat="1" ht="22.5">
      <c r="A741" s="224" t="s">
        <v>2722</v>
      </c>
      <c r="B741" s="230">
        <v>200</v>
      </c>
      <c r="C741" s="226" t="s">
        <v>794</v>
      </c>
      <c r="D741" s="227">
        <v>8879416</v>
      </c>
      <c r="E741" s="217">
        <v>8868307.54</v>
      </c>
      <c r="F741" s="228">
        <v>11108.46</v>
      </c>
      <c r="G741" s="195"/>
    </row>
    <row r="742" spans="1:7" s="189" customFormat="1" ht="22.5">
      <c r="A742" s="224" t="s">
        <v>1817</v>
      </c>
      <c r="B742" s="225">
        <v>200</v>
      </c>
      <c r="C742" s="226" t="s">
        <v>1355</v>
      </c>
      <c r="D742" s="227">
        <v>8209426</v>
      </c>
      <c r="E742" s="217">
        <v>8199307.54</v>
      </c>
      <c r="F742" s="228">
        <v>10118.46</v>
      </c>
      <c r="G742" s="188"/>
    </row>
    <row r="743" spans="1:7" s="196" customFormat="1" ht="12.75">
      <c r="A743" s="193" t="s">
        <v>1041</v>
      </c>
      <c r="B743" s="213">
        <v>200</v>
      </c>
      <c r="C743" s="191" t="s">
        <v>1356</v>
      </c>
      <c r="D743" s="222">
        <v>8209426</v>
      </c>
      <c r="E743" s="220">
        <v>8199307.54</v>
      </c>
      <c r="F743" s="223">
        <v>10118.46</v>
      </c>
      <c r="G743" s="195"/>
    </row>
    <row r="744" spans="1:7" s="196" customFormat="1" ht="22.5">
      <c r="A744" s="224" t="s">
        <v>3014</v>
      </c>
      <c r="B744" s="225">
        <v>200</v>
      </c>
      <c r="C744" s="226" t="s">
        <v>1357</v>
      </c>
      <c r="D744" s="227">
        <v>669990</v>
      </c>
      <c r="E744" s="217">
        <v>669000</v>
      </c>
      <c r="F744" s="228">
        <v>990</v>
      </c>
      <c r="G744" s="195"/>
    </row>
    <row r="745" spans="1:7" s="196" customFormat="1" ht="12.75">
      <c r="A745" s="193" t="s">
        <v>1042</v>
      </c>
      <c r="B745" s="213">
        <v>200</v>
      </c>
      <c r="C745" s="191" t="s">
        <v>1358</v>
      </c>
      <c r="D745" s="222">
        <v>669990</v>
      </c>
      <c r="E745" s="220">
        <v>669000</v>
      </c>
      <c r="F745" s="223">
        <v>990</v>
      </c>
      <c r="G745" s="195"/>
    </row>
    <row r="746" spans="1:7" s="196" customFormat="1" ht="90">
      <c r="A746" s="229" t="s">
        <v>2797</v>
      </c>
      <c r="B746" s="225">
        <v>200</v>
      </c>
      <c r="C746" s="226" t="s">
        <v>1359</v>
      </c>
      <c r="D746" s="227">
        <v>77337830</v>
      </c>
      <c r="E746" s="217">
        <v>77337830</v>
      </c>
      <c r="F746" s="228">
        <v>0</v>
      </c>
      <c r="G746" s="195"/>
    </row>
    <row r="747" spans="1:7" s="196" customFormat="1" ht="101.25">
      <c r="A747" s="229" t="s">
        <v>2798</v>
      </c>
      <c r="B747" s="225">
        <v>200</v>
      </c>
      <c r="C747" s="226" t="s">
        <v>1360</v>
      </c>
      <c r="D747" s="227">
        <v>77337830</v>
      </c>
      <c r="E747" s="217">
        <v>77337830</v>
      </c>
      <c r="F747" s="228">
        <v>0</v>
      </c>
      <c r="G747" s="195"/>
    </row>
    <row r="748" spans="1:7" s="189" customFormat="1" ht="12.75">
      <c r="A748" s="224" t="s">
        <v>2723</v>
      </c>
      <c r="B748" s="225">
        <v>200</v>
      </c>
      <c r="C748" s="226" t="s">
        <v>1361</v>
      </c>
      <c r="D748" s="227">
        <v>77337830</v>
      </c>
      <c r="E748" s="217">
        <v>77337830</v>
      </c>
      <c r="F748" s="228">
        <v>0</v>
      </c>
      <c r="G748" s="188"/>
    </row>
    <row r="749" spans="1:7" s="196" customFormat="1" ht="22.5">
      <c r="A749" s="224" t="s">
        <v>2166</v>
      </c>
      <c r="B749" s="225">
        <v>200</v>
      </c>
      <c r="C749" s="226" t="s">
        <v>1362</v>
      </c>
      <c r="D749" s="227">
        <v>77337830</v>
      </c>
      <c r="E749" s="217">
        <v>77337830</v>
      </c>
      <c r="F749" s="228">
        <v>0</v>
      </c>
      <c r="G749" s="195"/>
    </row>
    <row r="750" spans="1:7" s="196" customFormat="1" ht="22.5">
      <c r="A750" s="193" t="s">
        <v>2906</v>
      </c>
      <c r="B750" s="213">
        <v>200</v>
      </c>
      <c r="C750" s="191" t="s">
        <v>1363</v>
      </c>
      <c r="D750" s="222">
        <v>77337830</v>
      </c>
      <c r="E750" s="220">
        <v>77337830</v>
      </c>
      <c r="F750" s="223">
        <v>0</v>
      </c>
      <c r="G750" s="195"/>
    </row>
    <row r="751" spans="1:7" s="196" customFormat="1" ht="12.75">
      <c r="A751" s="224" t="s">
        <v>3011</v>
      </c>
      <c r="B751" s="225">
        <v>200</v>
      </c>
      <c r="C751" s="226" t="s">
        <v>1364</v>
      </c>
      <c r="D751" s="227">
        <v>8080000</v>
      </c>
      <c r="E751" s="217">
        <v>8080000</v>
      </c>
      <c r="F751" s="228">
        <v>0</v>
      </c>
      <c r="G751" s="195"/>
    </row>
    <row r="752" spans="1:7" s="196" customFormat="1" ht="45">
      <c r="A752" s="224" t="s">
        <v>2925</v>
      </c>
      <c r="B752" s="225">
        <v>200</v>
      </c>
      <c r="C752" s="226" t="s">
        <v>1365</v>
      </c>
      <c r="D752" s="227">
        <v>80000</v>
      </c>
      <c r="E752" s="217">
        <v>80000</v>
      </c>
      <c r="F752" s="228">
        <v>0</v>
      </c>
      <c r="G752" s="195"/>
    </row>
    <row r="753" spans="1:7" s="189" customFormat="1" ht="22.5">
      <c r="A753" s="224" t="s">
        <v>2721</v>
      </c>
      <c r="B753" s="225">
        <v>200</v>
      </c>
      <c r="C753" s="226" t="s">
        <v>1366</v>
      </c>
      <c r="D753" s="227">
        <v>80000</v>
      </c>
      <c r="E753" s="217">
        <v>80000</v>
      </c>
      <c r="F753" s="228">
        <v>0</v>
      </c>
      <c r="G753" s="188"/>
    </row>
    <row r="754" spans="1:7" s="196" customFormat="1" ht="22.5">
      <c r="A754" s="224" t="s">
        <v>2722</v>
      </c>
      <c r="B754" s="225">
        <v>200</v>
      </c>
      <c r="C754" s="226" t="s">
        <v>1367</v>
      </c>
      <c r="D754" s="227">
        <v>80000</v>
      </c>
      <c r="E754" s="217">
        <v>80000</v>
      </c>
      <c r="F754" s="228">
        <v>0</v>
      </c>
      <c r="G754" s="195"/>
    </row>
    <row r="755" spans="1:7" s="196" customFormat="1" ht="22.5">
      <c r="A755" s="224" t="s">
        <v>1817</v>
      </c>
      <c r="B755" s="225">
        <v>200</v>
      </c>
      <c r="C755" s="226" t="s">
        <v>1368</v>
      </c>
      <c r="D755" s="227">
        <v>80000</v>
      </c>
      <c r="E755" s="217">
        <v>80000</v>
      </c>
      <c r="F755" s="228">
        <v>0</v>
      </c>
      <c r="G755" s="195"/>
    </row>
    <row r="756" spans="1:7" s="196" customFormat="1" ht="12.75">
      <c r="A756" s="193" t="s">
        <v>1041</v>
      </c>
      <c r="B756" s="213">
        <v>200</v>
      </c>
      <c r="C756" s="191" t="s">
        <v>1369</v>
      </c>
      <c r="D756" s="222">
        <v>80000</v>
      </c>
      <c r="E756" s="220">
        <v>80000</v>
      </c>
      <c r="F756" s="223">
        <v>0</v>
      </c>
      <c r="G756" s="195"/>
    </row>
    <row r="757" spans="1:7" s="196" customFormat="1" ht="45">
      <c r="A757" s="224" t="s">
        <v>204</v>
      </c>
      <c r="B757" s="225">
        <v>200</v>
      </c>
      <c r="C757" s="226" t="s">
        <v>205</v>
      </c>
      <c r="D757" s="227">
        <v>8000000</v>
      </c>
      <c r="E757" s="217">
        <v>8000000</v>
      </c>
      <c r="F757" s="228">
        <v>0</v>
      </c>
      <c r="G757" s="195"/>
    </row>
    <row r="758" spans="1:7" s="196" customFormat="1" ht="22.5">
      <c r="A758" s="224" t="s">
        <v>2721</v>
      </c>
      <c r="B758" s="230">
        <v>200</v>
      </c>
      <c r="C758" s="226" t="s">
        <v>206</v>
      </c>
      <c r="D758" s="227">
        <v>8000000</v>
      </c>
      <c r="E758" s="217">
        <v>8000000</v>
      </c>
      <c r="F758" s="228">
        <v>0</v>
      </c>
      <c r="G758" s="195"/>
    </row>
    <row r="759" spans="1:7" s="196" customFormat="1" ht="22.5">
      <c r="A759" s="224" t="s">
        <v>2722</v>
      </c>
      <c r="B759" s="230">
        <v>200</v>
      </c>
      <c r="C759" s="226" t="s">
        <v>207</v>
      </c>
      <c r="D759" s="227">
        <v>8000000</v>
      </c>
      <c r="E759" s="217">
        <v>8000000</v>
      </c>
      <c r="F759" s="228">
        <v>0</v>
      </c>
      <c r="G759" s="195"/>
    </row>
    <row r="760" spans="1:7" s="196" customFormat="1" ht="22.5">
      <c r="A760" s="224" t="s">
        <v>1817</v>
      </c>
      <c r="B760" s="225">
        <v>200</v>
      </c>
      <c r="C760" s="226" t="s">
        <v>208</v>
      </c>
      <c r="D760" s="227">
        <v>8000000</v>
      </c>
      <c r="E760" s="217">
        <v>8000000</v>
      </c>
      <c r="F760" s="228">
        <v>0</v>
      </c>
      <c r="G760" s="195"/>
    </row>
    <row r="761" spans="1:7" s="196" customFormat="1" ht="12.75">
      <c r="A761" s="193" t="s">
        <v>1041</v>
      </c>
      <c r="B761" s="213">
        <v>200</v>
      </c>
      <c r="C761" s="191" t="s">
        <v>209</v>
      </c>
      <c r="D761" s="222">
        <v>8000000</v>
      </c>
      <c r="E761" s="220">
        <v>8000000</v>
      </c>
      <c r="F761" s="223">
        <v>0</v>
      </c>
      <c r="G761" s="195"/>
    </row>
    <row r="762" spans="1:7" s="189" customFormat="1" ht="22.5">
      <c r="A762" s="224" t="s">
        <v>1370</v>
      </c>
      <c r="B762" s="225">
        <v>200</v>
      </c>
      <c r="C762" s="226" t="s">
        <v>1371</v>
      </c>
      <c r="D762" s="227">
        <v>3676694</v>
      </c>
      <c r="E762" s="217">
        <v>3676692.59</v>
      </c>
      <c r="F762" s="228">
        <v>1.4100000001490116</v>
      </c>
      <c r="G762" s="188"/>
    </row>
    <row r="763" spans="1:7" s="196" customFormat="1" ht="22.5">
      <c r="A763" s="224" t="s">
        <v>2699</v>
      </c>
      <c r="B763" s="225">
        <v>200</v>
      </c>
      <c r="C763" s="226" t="s">
        <v>1372</v>
      </c>
      <c r="D763" s="227">
        <v>3676694</v>
      </c>
      <c r="E763" s="217">
        <v>3676692.59</v>
      </c>
      <c r="F763" s="228">
        <v>1.4100000001490116</v>
      </c>
      <c r="G763" s="195"/>
    </row>
    <row r="764" spans="1:7" s="196" customFormat="1" ht="67.5">
      <c r="A764" s="229" t="s">
        <v>2795</v>
      </c>
      <c r="B764" s="225">
        <v>200</v>
      </c>
      <c r="C764" s="226" t="s">
        <v>1373</v>
      </c>
      <c r="D764" s="227">
        <v>3676694</v>
      </c>
      <c r="E764" s="217">
        <v>3676692.59</v>
      </c>
      <c r="F764" s="228">
        <v>1.4100000001490116</v>
      </c>
      <c r="G764" s="195"/>
    </row>
    <row r="765" spans="1:7" s="196" customFormat="1" ht="90">
      <c r="A765" s="229" t="s">
        <v>2796</v>
      </c>
      <c r="B765" s="225">
        <v>200</v>
      </c>
      <c r="C765" s="226" t="s">
        <v>1374</v>
      </c>
      <c r="D765" s="227">
        <v>3676694</v>
      </c>
      <c r="E765" s="217">
        <v>3676692.59</v>
      </c>
      <c r="F765" s="228">
        <v>1.4100000001490116</v>
      </c>
      <c r="G765" s="195"/>
    </row>
    <row r="766" spans="1:7" s="196" customFormat="1" ht="12.75">
      <c r="A766" s="224" t="s">
        <v>2393</v>
      </c>
      <c r="B766" s="225">
        <v>200</v>
      </c>
      <c r="C766" s="226" t="s">
        <v>1375</v>
      </c>
      <c r="D766" s="227">
        <v>3676694</v>
      </c>
      <c r="E766" s="217">
        <v>3676692.59</v>
      </c>
      <c r="F766" s="228">
        <v>1.4100000001490116</v>
      </c>
      <c r="G766" s="195"/>
    </row>
    <row r="767" spans="1:7" s="196" customFormat="1" ht="22.5">
      <c r="A767" s="224" t="s">
        <v>2721</v>
      </c>
      <c r="B767" s="225">
        <v>200</v>
      </c>
      <c r="C767" s="226" t="s">
        <v>1376</v>
      </c>
      <c r="D767" s="227">
        <v>3676694</v>
      </c>
      <c r="E767" s="217">
        <v>3676692.59</v>
      </c>
      <c r="F767" s="228">
        <v>1.4100000001490116</v>
      </c>
      <c r="G767" s="195"/>
    </row>
    <row r="768" spans="1:7" s="196" customFormat="1" ht="22.5">
      <c r="A768" s="224" t="s">
        <v>2722</v>
      </c>
      <c r="B768" s="225">
        <v>200</v>
      </c>
      <c r="C768" s="226" t="s">
        <v>1377</v>
      </c>
      <c r="D768" s="227">
        <v>3676694</v>
      </c>
      <c r="E768" s="217">
        <v>3676692.59</v>
      </c>
      <c r="F768" s="228">
        <v>1.4100000001490116</v>
      </c>
      <c r="G768" s="195"/>
    </row>
    <row r="769" spans="1:7" s="196" customFormat="1" ht="22.5">
      <c r="A769" s="224" t="s">
        <v>1817</v>
      </c>
      <c r="B769" s="225">
        <v>200</v>
      </c>
      <c r="C769" s="226" t="s">
        <v>1378</v>
      </c>
      <c r="D769" s="227">
        <v>3676694</v>
      </c>
      <c r="E769" s="217">
        <v>3676692.59</v>
      </c>
      <c r="F769" s="228">
        <v>1.4100000001490116</v>
      </c>
      <c r="G769" s="195"/>
    </row>
    <row r="770" spans="1:7" s="189" customFormat="1" ht="12.75">
      <c r="A770" s="193" t="s">
        <v>1041</v>
      </c>
      <c r="B770" s="213">
        <v>200</v>
      </c>
      <c r="C770" s="191" t="s">
        <v>1379</v>
      </c>
      <c r="D770" s="222">
        <v>3676694</v>
      </c>
      <c r="E770" s="220">
        <v>3676692.59</v>
      </c>
      <c r="F770" s="223">
        <v>1.4100000001490116</v>
      </c>
      <c r="G770" s="188"/>
    </row>
    <row r="771" spans="1:7" s="196" customFormat="1" ht="12.75">
      <c r="A771" s="224" t="s">
        <v>519</v>
      </c>
      <c r="B771" s="225">
        <v>200</v>
      </c>
      <c r="C771" s="226" t="s">
        <v>1380</v>
      </c>
      <c r="D771" s="227">
        <v>5383114.4</v>
      </c>
      <c r="E771" s="217">
        <v>4146180.22</v>
      </c>
      <c r="F771" s="228">
        <v>1236934.18</v>
      </c>
      <c r="G771" s="195"/>
    </row>
    <row r="772" spans="1:7" s="196" customFormat="1" ht="12.75">
      <c r="A772" s="224" t="s">
        <v>2908</v>
      </c>
      <c r="B772" s="225">
        <v>200</v>
      </c>
      <c r="C772" s="226" t="s">
        <v>1381</v>
      </c>
      <c r="D772" s="227">
        <v>1756614.9</v>
      </c>
      <c r="E772" s="217">
        <v>1749430.72</v>
      </c>
      <c r="F772" s="228">
        <v>7184.179999999818</v>
      </c>
      <c r="G772" s="195"/>
    </row>
    <row r="773" spans="1:7" s="196" customFormat="1" ht="12.75">
      <c r="A773" s="224" t="s">
        <v>3011</v>
      </c>
      <c r="B773" s="225">
        <v>200</v>
      </c>
      <c r="C773" s="226" t="s">
        <v>1382</v>
      </c>
      <c r="D773" s="227">
        <v>1756614.9</v>
      </c>
      <c r="E773" s="217">
        <v>1749430.72</v>
      </c>
      <c r="F773" s="228">
        <v>7184.179999999818</v>
      </c>
      <c r="G773" s="195"/>
    </row>
    <row r="774" spans="1:7" s="196" customFormat="1" ht="12.75">
      <c r="A774" s="224" t="s">
        <v>2428</v>
      </c>
      <c r="B774" s="225">
        <v>200</v>
      </c>
      <c r="C774" s="226" t="s">
        <v>3030</v>
      </c>
      <c r="D774" s="227">
        <v>1155614.9</v>
      </c>
      <c r="E774" s="217">
        <v>1148556.29</v>
      </c>
      <c r="F774" s="228">
        <v>7058.60999999987</v>
      </c>
      <c r="G774" s="195"/>
    </row>
    <row r="775" spans="1:7" s="189" customFormat="1" ht="22.5">
      <c r="A775" s="224" t="s">
        <v>2721</v>
      </c>
      <c r="B775" s="225">
        <v>200</v>
      </c>
      <c r="C775" s="226" t="s">
        <v>3031</v>
      </c>
      <c r="D775" s="227">
        <v>1155614.9</v>
      </c>
      <c r="E775" s="217">
        <v>1148556.29</v>
      </c>
      <c r="F775" s="228">
        <v>7058.60999999987</v>
      </c>
      <c r="G775" s="188"/>
    </row>
    <row r="776" spans="1:7" s="196" customFormat="1" ht="22.5">
      <c r="A776" s="224" t="s">
        <v>2722</v>
      </c>
      <c r="B776" s="225">
        <v>200</v>
      </c>
      <c r="C776" s="226" t="s">
        <v>3032</v>
      </c>
      <c r="D776" s="227">
        <v>1155614.9</v>
      </c>
      <c r="E776" s="217">
        <v>1148556.29</v>
      </c>
      <c r="F776" s="228">
        <v>7058.60999999987</v>
      </c>
      <c r="G776" s="195"/>
    </row>
    <row r="777" spans="1:7" s="196" customFormat="1" ht="22.5">
      <c r="A777" s="224" t="s">
        <v>3014</v>
      </c>
      <c r="B777" s="225">
        <v>200</v>
      </c>
      <c r="C777" s="226" t="s">
        <v>3033</v>
      </c>
      <c r="D777" s="227">
        <v>1155614.9</v>
      </c>
      <c r="E777" s="217">
        <v>1148556.29</v>
      </c>
      <c r="F777" s="228">
        <v>7058.60999999987</v>
      </c>
      <c r="G777" s="195"/>
    </row>
    <row r="778" spans="1:7" s="196" customFormat="1" ht="12.75">
      <c r="A778" s="193" t="s">
        <v>1042</v>
      </c>
      <c r="B778" s="213">
        <v>200</v>
      </c>
      <c r="C778" s="191" t="s">
        <v>3034</v>
      </c>
      <c r="D778" s="222">
        <v>1155614.9</v>
      </c>
      <c r="E778" s="220">
        <v>1148556.29</v>
      </c>
      <c r="F778" s="223">
        <v>7058.60999999987</v>
      </c>
      <c r="G778" s="195"/>
    </row>
    <row r="779" spans="1:7" s="196" customFormat="1" ht="33.75">
      <c r="A779" s="224" t="s">
        <v>1794</v>
      </c>
      <c r="B779" s="225">
        <v>200</v>
      </c>
      <c r="C779" s="226" t="s">
        <v>1383</v>
      </c>
      <c r="D779" s="227">
        <v>601000</v>
      </c>
      <c r="E779" s="217">
        <v>600874.43</v>
      </c>
      <c r="F779" s="228">
        <v>125.56999999994878</v>
      </c>
      <c r="G779" s="195"/>
    </row>
    <row r="780" spans="1:7" s="196" customFormat="1" ht="22.5">
      <c r="A780" s="224" t="s">
        <v>2721</v>
      </c>
      <c r="B780" s="225">
        <v>200</v>
      </c>
      <c r="C780" s="226" t="s">
        <v>1384</v>
      </c>
      <c r="D780" s="227">
        <v>601000</v>
      </c>
      <c r="E780" s="217">
        <v>600874.43</v>
      </c>
      <c r="F780" s="228">
        <v>125.56999999994878</v>
      </c>
      <c r="G780" s="195"/>
    </row>
    <row r="781" spans="1:7" s="189" customFormat="1" ht="22.5">
      <c r="A781" s="224" t="s">
        <v>2722</v>
      </c>
      <c r="B781" s="225">
        <v>200</v>
      </c>
      <c r="C781" s="226" t="s">
        <v>1385</v>
      </c>
      <c r="D781" s="227">
        <v>601000</v>
      </c>
      <c r="E781" s="217">
        <v>600874.43</v>
      </c>
      <c r="F781" s="228">
        <v>125.56999999994878</v>
      </c>
      <c r="G781" s="188"/>
    </row>
    <row r="782" spans="1:7" s="196" customFormat="1" ht="22.5">
      <c r="A782" s="224" t="s">
        <v>3014</v>
      </c>
      <c r="B782" s="225">
        <v>200</v>
      </c>
      <c r="C782" s="226" t="s">
        <v>1386</v>
      </c>
      <c r="D782" s="227">
        <v>601000</v>
      </c>
      <c r="E782" s="217">
        <v>600874.43</v>
      </c>
      <c r="F782" s="228">
        <v>125.56999999994878</v>
      </c>
      <c r="G782" s="195"/>
    </row>
    <row r="783" spans="1:7" s="196" customFormat="1" ht="12.75">
      <c r="A783" s="193" t="s">
        <v>1042</v>
      </c>
      <c r="B783" s="213">
        <v>200</v>
      </c>
      <c r="C783" s="191" t="s">
        <v>1387</v>
      </c>
      <c r="D783" s="222">
        <v>601000</v>
      </c>
      <c r="E783" s="220">
        <v>600874.43</v>
      </c>
      <c r="F783" s="223">
        <v>125.56999999994878</v>
      </c>
      <c r="G783" s="195"/>
    </row>
    <row r="784" spans="1:7" s="196" customFormat="1" ht="12.75">
      <c r="A784" s="224" t="s">
        <v>1786</v>
      </c>
      <c r="B784" s="225">
        <v>200</v>
      </c>
      <c r="C784" s="226" t="s">
        <v>1388</v>
      </c>
      <c r="D784" s="227">
        <v>3626499.5</v>
      </c>
      <c r="E784" s="217">
        <v>2396749.5</v>
      </c>
      <c r="F784" s="228">
        <v>1229750</v>
      </c>
      <c r="G784" s="195"/>
    </row>
    <row r="785" spans="1:7" s="196" customFormat="1" ht="12.75">
      <c r="A785" s="224" t="s">
        <v>3011</v>
      </c>
      <c r="B785" s="225">
        <v>200</v>
      </c>
      <c r="C785" s="226" t="s">
        <v>1389</v>
      </c>
      <c r="D785" s="227">
        <v>3626499.5</v>
      </c>
      <c r="E785" s="217">
        <v>2396749.5</v>
      </c>
      <c r="F785" s="228">
        <v>1229750</v>
      </c>
      <c r="G785" s="195"/>
    </row>
    <row r="786" spans="1:7" s="189" customFormat="1" ht="45">
      <c r="A786" s="224" t="s">
        <v>647</v>
      </c>
      <c r="B786" s="225">
        <v>200</v>
      </c>
      <c r="C786" s="226" t="s">
        <v>1390</v>
      </c>
      <c r="D786" s="227">
        <v>36000</v>
      </c>
      <c r="E786" s="217">
        <v>36000</v>
      </c>
      <c r="F786" s="228">
        <v>0</v>
      </c>
      <c r="G786" s="188"/>
    </row>
    <row r="787" spans="1:7" s="196" customFormat="1" ht="12.75">
      <c r="A787" s="224" t="s">
        <v>2727</v>
      </c>
      <c r="B787" s="225">
        <v>200</v>
      </c>
      <c r="C787" s="226" t="s">
        <v>1391</v>
      </c>
      <c r="D787" s="227">
        <v>36000</v>
      </c>
      <c r="E787" s="217">
        <v>36000</v>
      </c>
      <c r="F787" s="228">
        <v>0</v>
      </c>
      <c r="G787" s="195"/>
    </row>
    <row r="788" spans="1:7" s="196" customFormat="1" ht="12.75">
      <c r="A788" s="224" t="s">
        <v>2451</v>
      </c>
      <c r="B788" s="225">
        <v>200</v>
      </c>
      <c r="C788" s="226" t="s">
        <v>1392</v>
      </c>
      <c r="D788" s="227">
        <v>36000</v>
      </c>
      <c r="E788" s="217">
        <v>36000</v>
      </c>
      <c r="F788" s="228">
        <v>0</v>
      </c>
      <c r="G788" s="195"/>
    </row>
    <row r="789" spans="1:7" s="196" customFormat="1" ht="12.75">
      <c r="A789" s="193" t="s">
        <v>2202</v>
      </c>
      <c r="B789" s="213">
        <v>200</v>
      </c>
      <c r="C789" s="191" t="s">
        <v>1393</v>
      </c>
      <c r="D789" s="222">
        <v>36000</v>
      </c>
      <c r="E789" s="220">
        <v>36000</v>
      </c>
      <c r="F789" s="223">
        <v>0</v>
      </c>
      <c r="G789" s="195"/>
    </row>
    <row r="790" spans="1:7" s="196" customFormat="1" ht="33.75">
      <c r="A790" s="224" t="s">
        <v>2926</v>
      </c>
      <c r="B790" s="225">
        <v>200</v>
      </c>
      <c r="C790" s="226" t="s">
        <v>1394</v>
      </c>
      <c r="D790" s="227">
        <v>1229750</v>
      </c>
      <c r="E790" s="217">
        <v>0</v>
      </c>
      <c r="F790" s="228">
        <v>1229750</v>
      </c>
      <c r="G790" s="195"/>
    </row>
    <row r="791" spans="1:7" s="189" customFormat="1" ht="22.5">
      <c r="A791" s="224" t="s">
        <v>2721</v>
      </c>
      <c r="B791" s="225">
        <v>200</v>
      </c>
      <c r="C791" s="226" t="s">
        <v>1395</v>
      </c>
      <c r="D791" s="227">
        <v>1229750</v>
      </c>
      <c r="E791" s="217">
        <v>0</v>
      </c>
      <c r="F791" s="228">
        <v>1229750</v>
      </c>
      <c r="G791" s="188"/>
    </row>
    <row r="792" spans="1:7" s="196" customFormat="1" ht="22.5">
      <c r="A792" s="224" t="s">
        <v>2722</v>
      </c>
      <c r="B792" s="225">
        <v>200</v>
      </c>
      <c r="C792" s="226" t="s">
        <v>1396</v>
      </c>
      <c r="D792" s="227">
        <v>1229750</v>
      </c>
      <c r="E792" s="217">
        <v>0</v>
      </c>
      <c r="F792" s="228">
        <v>1229750</v>
      </c>
      <c r="G792" s="195"/>
    </row>
    <row r="793" spans="1:7" s="196" customFormat="1" ht="22.5">
      <c r="A793" s="224" t="s">
        <v>3014</v>
      </c>
      <c r="B793" s="225">
        <v>200</v>
      </c>
      <c r="C793" s="226" t="s">
        <v>1397</v>
      </c>
      <c r="D793" s="227">
        <v>1229750</v>
      </c>
      <c r="E793" s="217">
        <v>0</v>
      </c>
      <c r="F793" s="228">
        <v>1229750</v>
      </c>
      <c r="G793" s="195"/>
    </row>
    <row r="794" spans="1:7" s="189" customFormat="1" ht="12.75">
      <c r="A794" s="193" t="s">
        <v>1042</v>
      </c>
      <c r="B794" s="213">
        <v>200</v>
      </c>
      <c r="C794" s="191" t="s">
        <v>1398</v>
      </c>
      <c r="D794" s="222">
        <v>1229750</v>
      </c>
      <c r="E794" s="220">
        <v>0</v>
      </c>
      <c r="F794" s="223">
        <v>1229750</v>
      </c>
      <c r="G794" s="188"/>
    </row>
    <row r="795" spans="1:7" s="196" customFormat="1" ht="45">
      <c r="A795" s="224" t="s">
        <v>3067</v>
      </c>
      <c r="B795" s="225">
        <v>200</v>
      </c>
      <c r="C795" s="226" t="s">
        <v>1399</v>
      </c>
      <c r="D795" s="227">
        <v>2360749.5</v>
      </c>
      <c r="E795" s="217">
        <v>2360749.5</v>
      </c>
      <c r="F795" s="228">
        <v>0</v>
      </c>
      <c r="G795" s="195"/>
    </row>
    <row r="796" spans="1:7" s="196" customFormat="1" ht="22.5">
      <c r="A796" s="224" t="s">
        <v>2721</v>
      </c>
      <c r="B796" s="225">
        <v>200</v>
      </c>
      <c r="C796" s="226" t="s">
        <v>1400</v>
      </c>
      <c r="D796" s="227">
        <v>1180374.75</v>
      </c>
      <c r="E796" s="217">
        <v>1180374.75</v>
      </c>
      <c r="F796" s="228">
        <v>0</v>
      </c>
      <c r="G796" s="195"/>
    </row>
    <row r="797" spans="1:7" s="196" customFormat="1" ht="22.5">
      <c r="A797" s="224" t="s">
        <v>2722</v>
      </c>
      <c r="B797" s="225">
        <v>200</v>
      </c>
      <c r="C797" s="226" t="s">
        <v>1401</v>
      </c>
      <c r="D797" s="227">
        <v>1180374.75</v>
      </c>
      <c r="E797" s="217">
        <v>1180374.75</v>
      </c>
      <c r="F797" s="228">
        <v>0</v>
      </c>
      <c r="G797" s="195"/>
    </row>
    <row r="798" spans="1:7" s="196" customFormat="1" ht="22.5">
      <c r="A798" s="224" t="s">
        <v>3014</v>
      </c>
      <c r="B798" s="225">
        <v>200</v>
      </c>
      <c r="C798" s="226" t="s">
        <v>1402</v>
      </c>
      <c r="D798" s="227">
        <v>1180374.75</v>
      </c>
      <c r="E798" s="217">
        <v>1180374.75</v>
      </c>
      <c r="F798" s="228">
        <v>0</v>
      </c>
      <c r="G798" s="195"/>
    </row>
    <row r="799" spans="1:7" s="196" customFormat="1" ht="12.75">
      <c r="A799" s="193" t="s">
        <v>1042</v>
      </c>
      <c r="B799" s="214">
        <v>200</v>
      </c>
      <c r="C799" s="191" t="s">
        <v>1403</v>
      </c>
      <c r="D799" s="222">
        <v>1180374.75</v>
      </c>
      <c r="E799" s="220">
        <v>1180374.75</v>
      </c>
      <c r="F799" s="223">
        <v>0</v>
      </c>
      <c r="G799" s="195"/>
    </row>
    <row r="800" spans="1:7" s="196" customFormat="1" ht="12.75">
      <c r="A800" s="224" t="s">
        <v>2727</v>
      </c>
      <c r="B800" s="230">
        <v>200</v>
      </c>
      <c r="C800" s="226" t="s">
        <v>1404</v>
      </c>
      <c r="D800" s="227">
        <v>1180374.75</v>
      </c>
      <c r="E800" s="217">
        <v>1180374.75</v>
      </c>
      <c r="F800" s="228">
        <v>0</v>
      </c>
      <c r="G800" s="195"/>
    </row>
    <row r="801" spans="1:7" s="196" customFormat="1" ht="12.75">
      <c r="A801" s="224" t="s">
        <v>2451</v>
      </c>
      <c r="B801" s="225">
        <v>200</v>
      </c>
      <c r="C801" s="226" t="s">
        <v>1405</v>
      </c>
      <c r="D801" s="227">
        <v>1180374.75</v>
      </c>
      <c r="E801" s="217">
        <v>1180374.75</v>
      </c>
      <c r="F801" s="228">
        <v>0</v>
      </c>
      <c r="G801" s="195"/>
    </row>
    <row r="802" spans="1:7" s="196" customFormat="1" ht="12.75">
      <c r="A802" s="193" t="s">
        <v>2202</v>
      </c>
      <c r="B802" s="213">
        <v>200</v>
      </c>
      <c r="C802" s="191" t="s">
        <v>1406</v>
      </c>
      <c r="D802" s="222">
        <v>1180374.75</v>
      </c>
      <c r="E802" s="220">
        <v>1180374.75</v>
      </c>
      <c r="F802" s="223">
        <v>0</v>
      </c>
      <c r="G802" s="195"/>
    </row>
    <row r="803" spans="1:7" s="189" customFormat="1" ht="12.75">
      <c r="A803" s="224" t="s">
        <v>1407</v>
      </c>
      <c r="B803" s="225">
        <v>200</v>
      </c>
      <c r="C803" s="226" t="s">
        <v>1408</v>
      </c>
      <c r="D803" s="227">
        <v>1207863477.43</v>
      </c>
      <c r="E803" s="217">
        <v>1140541136.7799997</v>
      </c>
      <c r="F803" s="228">
        <v>67322340.64999998</v>
      </c>
      <c r="G803" s="188"/>
    </row>
    <row r="804" spans="1:7" s="189" customFormat="1" ht="12.75">
      <c r="A804" s="224" t="s">
        <v>2692</v>
      </c>
      <c r="B804" s="225">
        <v>200</v>
      </c>
      <c r="C804" s="226" t="s">
        <v>1409</v>
      </c>
      <c r="D804" s="227">
        <v>18010977.43</v>
      </c>
      <c r="E804" s="217">
        <v>17801750.52</v>
      </c>
      <c r="F804" s="228">
        <v>209226.91</v>
      </c>
      <c r="G804" s="188"/>
    </row>
    <row r="805" spans="1:7" s="196" customFormat="1" ht="67.5">
      <c r="A805" s="229" t="s">
        <v>2795</v>
      </c>
      <c r="B805" s="225">
        <v>200</v>
      </c>
      <c r="C805" s="226" t="s">
        <v>1410</v>
      </c>
      <c r="D805" s="227">
        <v>8081707</v>
      </c>
      <c r="E805" s="217">
        <v>8081700.38</v>
      </c>
      <c r="F805" s="228">
        <v>6.619999999995343</v>
      </c>
      <c r="G805" s="195"/>
    </row>
    <row r="806" spans="1:7" s="196" customFormat="1" ht="90">
      <c r="A806" s="229" t="s">
        <v>2796</v>
      </c>
      <c r="B806" s="225">
        <v>200</v>
      </c>
      <c r="C806" s="226" t="s">
        <v>1411</v>
      </c>
      <c r="D806" s="227">
        <v>8081707</v>
      </c>
      <c r="E806" s="217">
        <v>8081700.38</v>
      </c>
      <c r="F806" s="228">
        <v>6.619999999995343</v>
      </c>
      <c r="G806" s="195"/>
    </row>
    <row r="807" spans="1:7" s="196" customFormat="1" ht="22.5">
      <c r="A807" s="224" t="s">
        <v>1835</v>
      </c>
      <c r="B807" s="225">
        <v>200</v>
      </c>
      <c r="C807" s="226" t="s">
        <v>1412</v>
      </c>
      <c r="D807" s="227">
        <v>8081707</v>
      </c>
      <c r="E807" s="217">
        <v>8081700.38</v>
      </c>
      <c r="F807" s="228">
        <v>6.619999999995343</v>
      </c>
      <c r="G807" s="195"/>
    </row>
    <row r="808" spans="1:7" s="196" customFormat="1" ht="22.5">
      <c r="A808" s="224" t="s">
        <v>2721</v>
      </c>
      <c r="B808" s="225">
        <v>200</v>
      </c>
      <c r="C808" s="226" t="s">
        <v>1413</v>
      </c>
      <c r="D808" s="227">
        <v>8081707</v>
      </c>
      <c r="E808" s="217">
        <v>8081700.38</v>
      </c>
      <c r="F808" s="228">
        <v>6.619999999995343</v>
      </c>
      <c r="G808" s="195"/>
    </row>
    <row r="809" spans="1:7" s="196" customFormat="1" ht="22.5">
      <c r="A809" s="224" t="s">
        <v>2722</v>
      </c>
      <c r="B809" s="225">
        <v>200</v>
      </c>
      <c r="C809" s="226" t="s">
        <v>1414</v>
      </c>
      <c r="D809" s="227">
        <v>8081707</v>
      </c>
      <c r="E809" s="217">
        <v>8081700.38</v>
      </c>
      <c r="F809" s="228">
        <v>6.619999999995343</v>
      </c>
      <c r="G809" s="195"/>
    </row>
    <row r="810" spans="1:7" s="189" customFormat="1" ht="22.5">
      <c r="A810" s="224" t="s">
        <v>3014</v>
      </c>
      <c r="B810" s="225">
        <v>200</v>
      </c>
      <c r="C810" s="226" t="s">
        <v>1415</v>
      </c>
      <c r="D810" s="227">
        <v>8081707</v>
      </c>
      <c r="E810" s="217">
        <v>8081700.38</v>
      </c>
      <c r="F810" s="228">
        <v>6.619999999995343</v>
      </c>
      <c r="G810" s="188"/>
    </row>
    <row r="811" spans="1:7" s="189" customFormat="1" ht="12.75">
      <c r="A811" s="193" t="s">
        <v>1042</v>
      </c>
      <c r="B811" s="213">
        <v>200</v>
      </c>
      <c r="C811" s="191" t="s">
        <v>1416</v>
      </c>
      <c r="D811" s="222">
        <v>185607</v>
      </c>
      <c r="E811" s="220">
        <v>185600.38</v>
      </c>
      <c r="F811" s="223">
        <v>6.619999999995343</v>
      </c>
      <c r="G811" s="188"/>
    </row>
    <row r="812" spans="1:7" s="196" customFormat="1" ht="12.75">
      <c r="A812" s="193" t="s">
        <v>1044</v>
      </c>
      <c r="B812" s="213">
        <v>200</v>
      </c>
      <c r="C812" s="191" t="s">
        <v>1417</v>
      </c>
      <c r="D812" s="222">
        <v>7896100</v>
      </c>
      <c r="E812" s="220">
        <v>7896100</v>
      </c>
      <c r="F812" s="223">
        <v>0</v>
      </c>
      <c r="G812" s="195"/>
    </row>
    <row r="813" spans="1:7" s="196" customFormat="1" ht="12.75">
      <c r="A813" s="224" t="s">
        <v>3011</v>
      </c>
      <c r="B813" s="225">
        <v>200</v>
      </c>
      <c r="C813" s="226" t="s">
        <v>1418</v>
      </c>
      <c r="D813" s="227">
        <v>9929270.43</v>
      </c>
      <c r="E813" s="217">
        <v>9720050.14</v>
      </c>
      <c r="F813" s="228">
        <v>209220.29</v>
      </c>
      <c r="G813" s="195"/>
    </row>
    <row r="814" spans="1:7" s="196" customFormat="1" ht="33.75">
      <c r="A814" s="224" t="s">
        <v>1354</v>
      </c>
      <c r="B814" s="225">
        <v>200</v>
      </c>
      <c r="C814" s="226" t="s">
        <v>1419</v>
      </c>
      <c r="D814" s="227">
        <v>9728270.43</v>
      </c>
      <c r="E814" s="217">
        <v>9519050.14</v>
      </c>
      <c r="F814" s="228">
        <v>209220.29</v>
      </c>
      <c r="G814" s="195"/>
    </row>
    <row r="815" spans="1:7" s="196" customFormat="1" ht="22.5">
      <c r="A815" s="224" t="s">
        <v>2721</v>
      </c>
      <c r="B815" s="225">
        <v>200</v>
      </c>
      <c r="C815" s="226" t="s">
        <v>1420</v>
      </c>
      <c r="D815" s="227">
        <v>9668270.43</v>
      </c>
      <c r="E815" s="217">
        <v>9519050.14</v>
      </c>
      <c r="F815" s="228">
        <v>149220.29</v>
      </c>
      <c r="G815" s="195"/>
    </row>
    <row r="816" spans="1:7" s="189" customFormat="1" ht="22.5">
      <c r="A816" s="224" t="s">
        <v>2722</v>
      </c>
      <c r="B816" s="230">
        <v>200</v>
      </c>
      <c r="C816" s="226" t="s">
        <v>1421</v>
      </c>
      <c r="D816" s="227">
        <v>9668270.43</v>
      </c>
      <c r="E816" s="217">
        <v>9519050.14</v>
      </c>
      <c r="F816" s="228">
        <v>149220.29</v>
      </c>
      <c r="G816" s="188"/>
    </row>
    <row r="817" spans="1:7" s="196" customFormat="1" ht="22.5">
      <c r="A817" s="224" t="s">
        <v>3014</v>
      </c>
      <c r="B817" s="225">
        <v>200</v>
      </c>
      <c r="C817" s="226" t="s">
        <v>1422</v>
      </c>
      <c r="D817" s="227">
        <v>9668270.43</v>
      </c>
      <c r="E817" s="217">
        <v>9519050.14</v>
      </c>
      <c r="F817" s="228">
        <v>149220.29</v>
      </c>
      <c r="G817" s="195"/>
    </row>
    <row r="818" spans="1:7" s="196" customFormat="1" ht="12.75">
      <c r="A818" s="193" t="s">
        <v>1042</v>
      </c>
      <c r="B818" s="213">
        <v>200</v>
      </c>
      <c r="C818" s="191" t="s">
        <v>1423</v>
      </c>
      <c r="D818" s="222">
        <v>1091074</v>
      </c>
      <c r="E818" s="220">
        <v>1041852.14</v>
      </c>
      <c r="F818" s="223">
        <v>49221.86</v>
      </c>
      <c r="G818" s="195"/>
    </row>
    <row r="819" spans="1:7" s="196" customFormat="1" ht="12.75">
      <c r="A819" s="193" t="s">
        <v>1044</v>
      </c>
      <c r="B819" s="213">
        <v>200</v>
      </c>
      <c r="C819" s="191" t="s">
        <v>1424</v>
      </c>
      <c r="D819" s="222">
        <v>8577196.43</v>
      </c>
      <c r="E819" s="220">
        <v>8477198</v>
      </c>
      <c r="F819" s="223">
        <v>99998.4299999997</v>
      </c>
      <c r="G819" s="195"/>
    </row>
    <row r="820" spans="1:7" s="196" customFormat="1" ht="12.75">
      <c r="A820" s="224" t="s">
        <v>2723</v>
      </c>
      <c r="B820" s="225">
        <v>200</v>
      </c>
      <c r="C820" s="226" t="s">
        <v>2799</v>
      </c>
      <c r="D820" s="227">
        <v>60000</v>
      </c>
      <c r="E820" s="217">
        <v>0</v>
      </c>
      <c r="F820" s="228">
        <v>60000</v>
      </c>
      <c r="G820" s="195"/>
    </row>
    <row r="821" spans="1:7" s="196" customFormat="1" ht="12.75">
      <c r="A821" s="224" t="s">
        <v>2724</v>
      </c>
      <c r="B821" s="225">
        <v>200</v>
      </c>
      <c r="C821" s="226" t="s">
        <v>2800</v>
      </c>
      <c r="D821" s="227">
        <v>60000</v>
      </c>
      <c r="E821" s="217">
        <v>0</v>
      </c>
      <c r="F821" s="228">
        <v>60000</v>
      </c>
      <c r="G821" s="195"/>
    </row>
    <row r="822" spans="1:7" s="196" customFormat="1" ht="67.5">
      <c r="A822" s="229" t="s">
        <v>2819</v>
      </c>
      <c r="B822" s="225">
        <v>200</v>
      </c>
      <c r="C822" s="226" t="s">
        <v>2801</v>
      </c>
      <c r="D822" s="227">
        <v>60000</v>
      </c>
      <c r="E822" s="217">
        <v>0</v>
      </c>
      <c r="F822" s="228">
        <v>60000</v>
      </c>
      <c r="G822" s="195"/>
    </row>
    <row r="823" spans="1:7" s="196" customFormat="1" ht="12.75">
      <c r="A823" s="193" t="s">
        <v>1043</v>
      </c>
      <c r="B823" s="213">
        <v>200</v>
      </c>
      <c r="C823" s="191" t="s">
        <v>2802</v>
      </c>
      <c r="D823" s="222">
        <v>60000</v>
      </c>
      <c r="E823" s="220">
        <v>0</v>
      </c>
      <c r="F823" s="223">
        <v>60000</v>
      </c>
      <c r="G823" s="195"/>
    </row>
    <row r="824" spans="1:7" s="189" customFormat="1" ht="33.75">
      <c r="A824" s="224" t="s">
        <v>2676</v>
      </c>
      <c r="B824" s="230">
        <v>200</v>
      </c>
      <c r="C824" s="226" t="s">
        <v>1425</v>
      </c>
      <c r="D824" s="227">
        <v>201000</v>
      </c>
      <c r="E824" s="217">
        <v>201000</v>
      </c>
      <c r="F824" s="228">
        <v>0</v>
      </c>
      <c r="G824" s="188"/>
    </row>
    <row r="825" spans="1:7" s="196" customFormat="1" ht="22.5">
      <c r="A825" s="224" t="s">
        <v>2721</v>
      </c>
      <c r="B825" s="230">
        <v>200</v>
      </c>
      <c r="C825" s="226" t="s">
        <v>1426</v>
      </c>
      <c r="D825" s="227">
        <v>201000</v>
      </c>
      <c r="E825" s="217">
        <v>201000</v>
      </c>
      <c r="F825" s="228">
        <v>0</v>
      </c>
      <c r="G825" s="195"/>
    </row>
    <row r="826" spans="1:7" s="196" customFormat="1" ht="22.5">
      <c r="A826" s="224" t="s">
        <v>2722</v>
      </c>
      <c r="B826" s="230">
        <v>200</v>
      </c>
      <c r="C826" s="226" t="s">
        <v>1427</v>
      </c>
      <c r="D826" s="227">
        <v>201000</v>
      </c>
      <c r="E826" s="217">
        <v>201000</v>
      </c>
      <c r="F826" s="228">
        <v>0</v>
      </c>
      <c r="G826" s="195"/>
    </row>
    <row r="827" spans="1:7" s="196" customFormat="1" ht="22.5">
      <c r="A827" s="224" t="s">
        <v>3014</v>
      </c>
      <c r="B827" s="225">
        <v>200</v>
      </c>
      <c r="C827" s="226" t="s">
        <v>1428</v>
      </c>
      <c r="D827" s="227">
        <v>201000</v>
      </c>
      <c r="E827" s="217">
        <v>201000</v>
      </c>
      <c r="F827" s="228">
        <v>0</v>
      </c>
      <c r="G827" s="195"/>
    </row>
    <row r="828" spans="1:7" s="196" customFormat="1" ht="12.75">
      <c r="A828" s="193" t="s">
        <v>1042</v>
      </c>
      <c r="B828" s="213">
        <v>200</v>
      </c>
      <c r="C828" s="191" t="s">
        <v>1429</v>
      </c>
      <c r="D828" s="222">
        <v>201000</v>
      </c>
      <c r="E828" s="220">
        <v>201000</v>
      </c>
      <c r="F828" s="223">
        <v>0</v>
      </c>
      <c r="G828" s="195"/>
    </row>
    <row r="829" spans="1:7" s="189" customFormat="1" ht="12.75">
      <c r="A829" s="224" t="s">
        <v>1784</v>
      </c>
      <c r="B829" s="225">
        <v>200</v>
      </c>
      <c r="C829" s="226" t="s">
        <v>1430</v>
      </c>
      <c r="D829" s="227">
        <v>1139359760</v>
      </c>
      <c r="E829" s="217">
        <v>1114032923.5699997</v>
      </c>
      <c r="F829" s="228">
        <v>25326836.42999997</v>
      </c>
      <c r="G829" s="188"/>
    </row>
    <row r="830" spans="1:7" s="189" customFormat="1" ht="67.5">
      <c r="A830" s="229" t="s">
        <v>2795</v>
      </c>
      <c r="B830" s="225">
        <v>200</v>
      </c>
      <c r="C830" s="226" t="s">
        <v>1431</v>
      </c>
      <c r="D830" s="227">
        <v>1119708500</v>
      </c>
      <c r="E830" s="217">
        <v>1098635949.5299997</v>
      </c>
      <c r="F830" s="228">
        <v>21072550.46999997</v>
      </c>
      <c r="G830" s="188"/>
    </row>
    <row r="831" spans="1:7" s="196" customFormat="1" ht="90">
      <c r="A831" s="229" t="s">
        <v>2797</v>
      </c>
      <c r="B831" s="225">
        <v>200</v>
      </c>
      <c r="C831" s="226" t="s">
        <v>1432</v>
      </c>
      <c r="D831" s="227">
        <v>1119708500</v>
      </c>
      <c r="E831" s="217">
        <v>1098635949.5299997</v>
      </c>
      <c r="F831" s="228">
        <v>21072550.46999997</v>
      </c>
      <c r="G831" s="195"/>
    </row>
    <row r="832" spans="1:7" s="196" customFormat="1" ht="56.25">
      <c r="A832" s="229" t="s">
        <v>2803</v>
      </c>
      <c r="B832" s="225">
        <v>200</v>
      </c>
      <c r="C832" s="226" t="s">
        <v>1433</v>
      </c>
      <c r="D832" s="227">
        <v>499753500</v>
      </c>
      <c r="E832" s="217">
        <v>482764012.35999984</v>
      </c>
      <c r="F832" s="228">
        <v>16989487.639999986</v>
      </c>
      <c r="G832" s="195"/>
    </row>
    <row r="833" spans="1:7" s="196" customFormat="1" ht="12.75">
      <c r="A833" s="224" t="s">
        <v>2723</v>
      </c>
      <c r="B833" s="225">
        <v>200</v>
      </c>
      <c r="C833" s="226" t="s">
        <v>1434</v>
      </c>
      <c r="D833" s="227">
        <v>499753500</v>
      </c>
      <c r="E833" s="217">
        <v>482764012.35999984</v>
      </c>
      <c r="F833" s="228">
        <v>16989487.639999986</v>
      </c>
      <c r="G833" s="195"/>
    </row>
    <row r="834" spans="1:7" s="189" customFormat="1" ht="22.5">
      <c r="A834" s="224" t="s">
        <v>2166</v>
      </c>
      <c r="B834" s="225">
        <v>200</v>
      </c>
      <c r="C834" s="226" t="s">
        <v>1435</v>
      </c>
      <c r="D834" s="227">
        <v>499753500</v>
      </c>
      <c r="E834" s="217">
        <v>482764012.35999984</v>
      </c>
      <c r="F834" s="228">
        <v>16989487.639999986</v>
      </c>
      <c r="G834" s="188"/>
    </row>
    <row r="835" spans="1:7" s="189" customFormat="1" ht="22.5">
      <c r="A835" s="193" t="s">
        <v>2906</v>
      </c>
      <c r="B835" s="213">
        <v>200</v>
      </c>
      <c r="C835" s="191" t="s">
        <v>1436</v>
      </c>
      <c r="D835" s="222">
        <v>354306439.21</v>
      </c>
      <c r="E835" s="220">
        <v>342537901.08999985</v>
      </c>
      <c r="F835" s="223">
        <v>11768538.120000005</v>
      </c>
      <c r="G835" s="188"/>
    </row>
    <row r="836" spans="1:7" s="196" customFormat="1" ht="22.5">
      <c r="A836" s="193" t="s">
        <v>2167</v>
      </c>
      <c r="B836" s="213">
        <v>200</v>
      </c>
      <c r="C836" s="191" t="s">
        <v>1437</v>
      </c>
      <c r="D836" s="222">
        <v>145447060.79</v>
      </c>
      <c r="E836" s="220">
        <v>140226111.26999998</v>
      </c>
      <c r="F836" s="223">
        <v>5220949.519999981</v>
      </c>
      <c r="G836" s="195"/>
    </row>
    <row r="837" spans="1:7" s="196" customFormat="1" ht="22.5">
      <c r="A837" s="224" t="s">
        <v>1836</v>
      </c>
      <c r="B837" s="230">
        <v>200</v>
      </c>
      <c r="C837" s="226" t="s">
        <v>1438</v>
      </c>
      <c r="D837" s="227">
        <v>619955000</v>
      </c>
      <c r="E837" s="217">
        <v>615871937.1699998</v>
      </c>
      <c r="F837" s="228">
        <v>4083062.8299999833</v>
      </c>
      <c r="G837" s="195"/>
    </row>
    <row r="838" spans="1:7" s="196" customFormat="1" ht="12.75">
      <c r="A838" s="224" t="s">
        <v>2723</v>
      </c>
      <c r="B838" s="225">
        <v>200</v>
      </c>
      <c r="C838" s="226" t="s">
        <v>1439</v>
      </c>
      <c r="D838" s="227">
        <v>619955000</v>
      </c>
      <c r="E838" s="217">
        <v>615871937.1699998</v>
      </c>
      <c r="F838" s="228">
        <v>4083062.8299999833</v>
      </c>
      <c r="G838" s="195"/>
    </row>
    <row r="839" spans="1:7" s="196" customFormat="1" ht="22.5">
      <c r="A839" s="224" t="s">
        <v>2166</v>
      </c>
      <c r="B839" s="225">
        <v>200</v>
      </c>
      <c r="C839" s="226" t="s">
        <v>1440</v>
      </c>
      <c r="D839" s="227">
        <v>619955000</v>
      </c>
      <c r="E839" s="217">
        <v>615871937.1699998</v>
      </c>
      <c r="F839" s="228">
        <v>4083062.8299999833</v>
      </c>
      <c r="G839" s="195"/>
    </row>
    <row r="840" spans="1:7" s="196" customFormat="1" ht="22.5">
      <c r="A840" s="193" t="s">
        <v>2906</v>
      </c>
      <c r="B840" s="213">
        <v>200</v>
      </c>
      <c r="C840" s="191" t="s">
        <v>1441</v>
      </c>
      <c r="D840" s="222">
        <v>356648378.43</v>
      </c>
      <c r="E840" s="220">
        <v>355583767.0499999</v>
      </c>
      <c r="F840" s="223">
        <v>1064611.38</v>
      </c>
      <c r="G840" s="195"/>
    </row>
    <row r="841" spans="1:7" s="189" customFormat="1" ht="22.5">
      <c r="A841" s="193" t="s">
        <v>2167</v>
      </c>
      <c r="B841" s="213">
        <v>200</v>
      </c>
      <c r="C841" s="191" t="s">
        <v>1442</v>
      </c>
      <c r="D841" s="222">
        <v>263306621.57</v>
      </c>
      <c r="E841" s="220">
        <v>260288170.11999997</v>
      </c>
      <c r="F841" s="223">
        <v>3018451.449999988</v>
      </c>
      <c r="G841" s="188"/>
    </row>
    <row r="842" spans="1:7" s="196" customFormat="1" ht="12.75">
      <c r="A842" s="224" t="s">
        <v>3011</v>
      </c>
      <c r="B842" s="230">
        <v>200</v>
      </c>
      <c r="C842" s="226" t="s">
        <v>2804</v>
      </c>
      <c r="D842" s="227">
        <v>19651260</v>
      </c>
      <c r="E842" s="217">
        <v>15396974.040000001</v>
      </c>
      <c r="F842" s="228">
        <v>4254285.96</v>
      </c>
      <c r="G842" s="195"/>
    </row>
    <row r="843" spans="1:7" s="196" customFormat="1" ht="101.25">
      <c r="A843" s="229" t="s">
        <v>2805</v>
      </c>
      <c r="B843" s="225">
        <v>200</v>
      </c>
      <c r="C843" s="226" t="s">
        <v>2806</v>
      </c>
      <c r="D843" s="227">
        <v>16630</v>
      </c>
      <c r="E843" s="217">
        <v>15396.97</v>
      </c>
      <c r="F843" s="228">
        <v>1233.03</v>
      </c>
      <c r="G843" s="195"/>
    </row>
    <row r="844" spans="1:7" s="196" customFormat="1" ht="12.75">
      <c r="A844" s="224" t="s">
        <v>2723</v>
      </c>
      <c r="B844" s="225">
        <v>200</v>
      </c>
      <c r="C844" s="226" t="s">
        <v>2807</v>
      </c>
      <c r="D844" s="227">
        <v>16630</v>
      </c>
      <c r="E844" s="217">
        <v>15396.97</v>
      </c>
      <c r="F844" s="228">
        <v>1233.03</v>
      </c>
      <c r="G844" s="195"/>
    </row>
    <row r="845" spans="1:7" s="196" customFormat="1" ht="22.5">
      <c r="A845" s="224" t="s">
        <v>2166</v>
      </c>
      <c r="B845" s="225">
        <v>200</v>
      </c>
      <c r="C845" s="226" t="s">
        <v>2808</v>
      </c>
      <c r="D845" s="227">
        <v>16630</v>
      </c>
      <c r="E845" s="217">
        <v>15396.97</v>
      </c>
      <c r="F845" s="228">
        <v>1233.03</v>
      </c>
      <c r="G845" s="195"/>
    </row>
    <row r="846" spans="1:7" s="196" customFormat="1" ht="22.5">
      <c r="A846" s="193" t="s">
        <v>2167</v>
      </c>
      <c r="B846" s="214">
        <v>200</v>
      </c>
      <c r="C846" s="191" t="s">
        <v>2809</v>
      </c>
      <c r="D846" s="222">
        <v>16630</v>
      </c>
      <c r="E846" s="220">
        <v>15396.97</v>
      </c>
      <c r="F846" s="223">
        <v>1233.03</v>
      </c>
      <c r="G846" s="195"/>
    </row>
    <row r="847" spans="1:7" s="189" customFormat="1" ht="101.25">
      <c r="A847" s="229" t="s">
        <v>3071</v>
      </c>
      <c r="B847" s="225">
        <v>200</v>
      </c>
      <c r="C847" s="226" t="s">
        <v>3072</v>
      </c>
      <c r="D847" s="227">
        <v>3230</v>
      </c>
      <c r="E847" s="217">
        <v>0</v>
      </c>
      <c r="F847" s="228">
        <v>3230</v>
      </c>
      <c r="G847" s="188"/>
    </row>
    <row r="848" spans="1:7" s="196" customFormat="1" ht="12.75">
      <c r="A848" s="224" t="s">
        <v>2723</v>
      </c>
      <c r="B848" s="225">
        <v>200</v>
      </c>
      <c r="C848" s="226" t="s">
        <v>3073</v>
      </c>
      <c r="D848" s="227">
        <v>3230</v>
      </c>
      <c r="E848" s="217">
        <v>0</v>
      </c>
      <c r="F848" s="228">
        <v>3230</v>
      </c>
      <c r="G848" s="195"/>
    </row>
    <row r="849" spans="1:7" s="196" customFormat="1" ht="22.5">
      <c r="A849" s="224" t="s">
        <v>2166</v>
      </c>
      <c r="B849" s="225">
        <v>200</v>
      </c>
      <c r="C849" s="226" t="s">
        <v>3074</v>
      </c>
      <c r="D849" s="227">
        <v>3230</v>
      </c>
      <c r="E849" s="217">
        <v>0</v>
      </c>
      <c r="F849" s="228">
        <v>3230</v>
      </c>
      <c r="G849" s="195"/>
    </row>
    <row r="850" spans="1:7" s="196" customFormat="1" ht="22.5">
      <c r="A850" s="193" t="s">
        <v>2906</v>
      </c>
      <c r="B850" s="213">
        <v>200</v>
      </c>
      <c r="C850" s="191" t="s">
        <v>3075</v>
      </c>
      <c r="D850" s="222">
        <v>3230</v>
      </c>
      <c r="E850" s="220">
        <v>0</v>
      </c>
      <c r="F850" s="223">
        <v>3230</v>
      </c>
      <c r="G850" s="195"/>
    </row>
    <row r="851" spans="1:7" s="196" customFormat="1" ht="56.25">
      <c r="A851" s="229" t="s">
        <v>2810</v>
      </c>
      <c r="B851" s="225">
        <v>200</v>
      </c>
      <c r="C851" s="226" t="s">
        <v>2811</v>
      </c>
      <c r="D851" s="227">
        <v>19631400</v>
      </c>
      <c r="E851" s="217">
        <v>15381577.07</v>
      </c>
      <c r="F851" s="228">
        <v>4249822.93</v>
      </c>
      <c r="G851" s="195"/>
    </row>
    <row r="852" spans="1:7" s="196" customFormat="1" ht="12.75">
      <c r="A852" s="224" t="s">
        <v>2723</v>
      </c>
      <c r="B852" s="225">
        <v>200</v>
      </c>
      <c r="C852" s="226" t="s">
        <v>2812</v>
      </c>
      <c r="D852" s="227">
        <v>19631400</v>
      </c>
      <c r="E852" s="217">
        <v>15381577.07</v>
      </c>
      <c r="F852" s="228">
        <v>4249822.93</v>
      </c>
      <c r="G852" s="195"/>
    </row>
    <row r="853" spans="1:7" s="196" customFormat="1" ht="22.5">
      <c r="A853" s="224" t="s">
        <v>2166</v>
      </c>
      <c r="B853" s="225">
        <v>200</v>
      </c>
      <c r="C853" s="226" t="s">
        <v>2813</v>
      </c>
      <c r="D853" s="227">
        <v>19631400</v>
      </c>
      <c r="E853" s="217">
        <v>15381577.07</v>
      </c>
      <c r="F853" s="228">
        <v>4249822.93</v>
      </c>
      <c r="G853" s="195"/>
    </row>
    <row r="854" spans="1:7" s="196" customFormat="1" ht="22.5">
      <c r="A854" s="193" t="s">
        <v>2906</v>
      </c>
      <c r="B854" s="213">
        <v>200</v>
      </c>
      <c r="C854" s="191" t="s">
        <v>2814</v>
      </c>
      <c r="D854" s="222">
        <v>3226019.1</v>
      </c>
      <c r="E854" s="220">
        <v>0</v>
      </c>
      <c r="F854" s="223">
        <v>3226019.1</v>
      </c>
      <c r="G854" s="195"/>
    </row>
    <row r="855" spans="1:7" s="196" customFormat="1" ht="22.5">
      <c r="A855" s="193" t="s">
        <v>2167</v>
      </c>
      <c r="B855" s="213">
        <v>200</v>
      </c>
      <c r="C855" s="191" t="s">
        <v>2815</v>
      </c>
      <c r="D855" s="222">
        <v>16405380.9</v>
      </c>
      <c r="E855" s="220">
        <v>15381577.07</v>
      </c>
      <c r="F855" s="223">
        <v>1023803.83</v>
      </c>
      <c r="G855" s="195"/>
    </row>
    <row r="856" spans="1:7" s="189" customFormat="1" ht="12.75">
      <c r="A856" s="224" t="s">
        <v>2715</v>
      </c>
      <c r="B856" s="225">
        <v>200</v>
      </c>
      <c r="C856" s="226" t="s">
        <v>1443</v>
      </c>
      <c r="D856" s="227">
        <v>9092740</v>
      </c>
      <c r="E856" s="217">
        <v>8706462.69</v>
      </c>
      <c r="F856" s="228">
        <v>386277.3100000005</v>
      </c>
      <c r="G856" s="188"/>
    </row>
    <row r="857" spans="1:7" s="196" customFormat="1" ht="12.75">
      <c r="A857" s="224" t="s">
        <v>3011</v>
      </c>
      <c r="B857" s="225">
        <v>200</v>
      </c>
      <c r="C857" s="226" t="s">
        <v>1444</v>
      </c>
      <c r="D857" s="227">
        <v>9092740</v>
      </c>
      <c r="E857" s="217">
        <v>8706462.69</v>
      </c>
      <c r="F857" s="228">
        <v>386277.3100000005</v>
      </c>
      <c r="G857" s="195"/>
    </row>
    <row r="858" spans="1:7" s="189" customFormat="1" ht="22.5">
      <c r="A858" s="224" t="s">
        <v>2716</v>
      </c>
      <c r="B858" s="225">
        <v>200</v>
      </c>
      <c r="C858" s="226" t="s">
        <v>1445</v>
      </c>
      <c r="D858" s="227">
        <v>9092740</v>
      </c>
      <c r="E858" s="217">
        <v>8706462.69</v>
      </c>
      <c r="F858" s="228">
        <v>386277.3100000005</v>
      </c>
      <c r="G858" s="188"/>
    </row>
    <row r="859" spans="1:7" s="189" customFormat="1" ht="12.75">
      <c r="A859" s="224" t="s">
        <v>2727</v>
      </c>
      <c r="B859" s="230">
        <v>200</v>
      </c>
      <c r="C859" s="226" t="s">
        <v>1446</v>
      </c>
      <c r="D859" s="227">
        <v>9092740</v>
      </c>
      <c r="E859" s="217">
        <v>8706462.69</v>
      </c>
      <c r="F859" s="228">
        <v>386277.3100000005</v>
      </c>
      <c r="G859" s="188"/>
    </row>
    <row r="860" spans="1:7" s="196" customFormat="1" ht="12.75">
      <c r="A860" s="224" t="s">
        <v>2451</v>
      </c>
      <c r="B860" s="225">
        <v>200</v>
      </c>
      <c r="C860" s="226" t="s">
        <v>1447</v>
      </c>
      <c r="D860" s="227">
        <v>9092740</v>
      </c>
      <c r="E860" s="217">
        <v>8706462.69</v>
      </c>
      <c r="F860" s="228">
        <v>386277.3100000005</v>
      </c>
      <c r="G860" s="195"/>
    </row>
    <row r="861" spans="1:7" s="196" customFormat="1" ht="12.75">
      <c r="A861" s="193" t="s">
        <v>2202</v>
      </c>
      <c r="B861" s="213">
        <v>200</v>
      </c>
      <c r="C861" s="191" t="s">
        <v>1448</v>
      </c>
      <c r="D861" s="222">
        <v>9092740</v>
      </c>
      <c r="E861" s="220">
        <v>8706462.69</v>
      </c>
      <c r="F861" s="223">
        <v>386277.3100000005</v>
      </c>
      <c r="G861" s="195"/>
    </row>
    <row r="862" spans="1:7" s="196" customFormat="1" ht="12.75">
      <c r="A862" s="224" t="s">
        <v>1449</v>
      </c>
      <c r="B862" s="225">
        <v>200</v>
      </c>
      <c r="C862" s="226" t="s">
        <v>1450</v>
      </c>
      <c r="D862" s="227">
        <v>41400000</v>
      </c>
      <c r="E862" s="217">
        <v>0</v>
      </c>
      <c r="F862" s="228">
        <v>41400000</v>
      </c>
      <c r="G862" s="195"/>
    </row>
    <row r="863" spans="1:7" s="196" customFormat="1" ht="12.75">
      <c r="A863" s="224" t="s">
        <v>3011</v>
      </c>
      <c r="B863" s="225">
        <v>200</v>
      </c>
      <c r="C863" s="226" t="s">
        <v>1451</v>
      </c>
      <c r="D863" s="227">
        <v>41400000</v>
      </c>
      <c r="E863" s="217">
        <v>0</v>
      </c>
      <c r="F863" s="228">
        <v>41400000</v>
      </c>
      <c r="G863" s="195"/>
    </row>
    <row r="864" spans="1:7" s="189" customFormat="1" ht="90">
      <c r="A864" s="229" t="s">
        <v>2816</v>
      </c>
      <c r="B864" s="225">
        <v>200</v>
      </c>
      <c r="C864" s="226" t="s">
        <v>1452</v>
      </c>
      <c r="D864" s="227">
        <v>41400000</v>
      </c>
      <c r="E864" s="217">
        <v>0</v>
      </c>
      <c r="F864" s="228">
        <v>41400000</v>
      </c>
      <c r="G864" s="188"/>
    </row>
    <row r="865" spans="1:7" s="196" customFormat="1" ht="12.75">
      <c r="A865" s="224" t="s">
        <v>2727</v>
      </c>
      <c r="B865" s="230">
        <v>200</v>
      </c>
      <c r="C865" s="226" t="s">
        <v>1453</v>
      </c>
      <c r="D865" s="227">
        <v>41400000</v>
      </c>
      <c r="E865" s="217">
        <v>0</v>
      </c>
      <c r="F865" s="228">
        <v>41400000</v>
      </c>
      <c r="G865" s="195"/>
    </row>
    <row r="866" spans="1:7" s="189" customFormat="1" ht="12.75">
      <c r="A866" s="224" t="s">
        <v>2451</v>
      </c>
      <c r="B866" s="230">
        <v>200</v>
      </c>
      <c r="C866" s="226" t="s">
        <v>1454</v>
      </c>
      <c r="D866" s="227">
        <v>41400000</v>
      </c>
      <c r="E866" s="217">
        <v>0</v>
      </c>
      <c r="F866" s="228">
        <v>41400000</v>
      </c>
      <c r="G866" s="188"/>
    </row>
    <row r="867" spans="1:7" s="196" customFormat="1" ht="12.75">
      <c r="A867" s="193" t="s">
        <v>2202</v>
      </c>
      <c r="B867" s="213">
        <v>200</v>
      </c>
      <c r="C867" s="191" t="s">
        <v>1455</v>
      </c>
      <c r="D867" s="222">
        <v>41400000</v>
      </c>
      <c r="E867" s="220">
        <v>0</v>
      </c>
      <c r="F867" s="223">
        <v>41400000</v>
      </c>
      <c r="G867" s="195"/>
    </row>
    <row r="868" spans="1:7" s="196" customFormat="1" ht="12.75">
      <c r="A868" s="224" t="s">
        <v>1612</v>
      </c>
      <c r="B868" s="225">
        <v>200</v>
      </c>
      <c r="C868" s="226" t="s">
        <v>1456</v>
      </c>
      <c r="D868" s="227">
        <v>69305252.69</v>
      </c>
      <c r="E868" s="217">
        <v>54423673.72</v>
      </c>
      <c r="F868" s="228">
        <v>14881578.97</v>
      </c>
      <c r="G868" s="195"/>
    </row>
    <row r="869" spans="1:7" s="196" customFormat="1" ht="12.75">
      <c r="A869" s="224" t="s">
        <v>2424</v>
      </c>
      <c r="B869" s="225">
        <v>200</v>
      </c>
      <c r="C869" s="226" t="s">
        <v>1457</v>
      </c>
      <c r="D869" s="227">
        <v>27760518.69</v>
      </c>
      <c r="E869" s="217">
        <v>13229367.5</v>
      </c>
      <c r="F869" s="228">
        <v>14531151.19</v>
      </c>
      <c r="G869" s="195"/>
    </row>
    <row r="870" spans="1:7" s="196" customFormat="1" ht="67.5">
      <c r="A870" s="229" t="s">
        <v>2795</v>
      </c>
      <c r="B870" s="225">
        <v>200</v>
      </c>
      <c r="C870" s="226" t="s">
        <v>1458</v>
      </c>
      <c r="D870" s="227">
        <v>27760518.69</v>
      </c>
      <c r="E870" s="217">
        <v>13229367.5</v>
      </c>
      <c r="F870" s="228">
        <v>14531151.19</v>
      </c>
      <c r="G870" s="195"/>
    </row>
    <row r="871" spans="1:7" s="196" customFormat="1" ht="90">
      <c r="A871" s="229" t="s">
        <v>2796</v>
      </c>
      <c r="B871" s="225">
        <v>200</v>
      </c>
      <c r="C871" s="226" t="s">
        <v>1459</v>
      </c>
      <c r="D871" s="227">
        <v>27760518.69</v>
      </c>
      <c r="E871" s="217">
        <v>13229367.5</v>
      </c>
      <c r="F871" s="228">
        <v>14531151.19</v>
      </c>
      <c r="G871" s="195"/>
    </row>
    <row r="872" spans="1:7" s="196" customFormat="1" ht="22.5">
      <c r="A872" s="224" t="s">
        <v>1837</v>
      </c>
      <c r="B872" s="225">
        <v>200</v>
      </c>
      <c r="C872" s="226" t="s">
        <v>1460</v>
      </c>
      <c r="D872" s="227">
        <v>23713554.51</v>
      </c>
      <c r="E872" s="217">
        <v>9182403.32</v>
      </c>
      <c r="F872" s="228">
        <v>14531151.19</v>
      </c>
      <c r="G872" s="195"/>
    </row>
    <row r="873" spans="1:7" s="196" customFormat="1" ht="22.5">
      <c r="A873" s="224" t="s">
        <v>2721</v>
      </c>
      <c r="B873" s="225">
        <v>200</v>
      </c>
      <c r="C873" s="226" t="s">
        <v>1461</v>
      </c>
      <c r="D873" s="227">
        <v>23713554.51</v>
      </c>
      <c r="E873" s="217">
        <v>9182403.32</v>
      </c>
      <c r="F873" s="228">
        <v>14531151.19</v>
      </c>
      <c r="G873" s="195"/>
    </row>
    <row r="874" spans="1:7" s="189" customFormat="1" ht="22.5">
      <c r="A874" s="224" t="s">
        <v>2722</v>
      </c>
      <c r="B874" s="225">
        <v>200</v>
      </c>
      <c r="C874" s="226" t="s">
        <v>1462</v>
      </c>
      <c r="D874" s="227">
        <v>23713554.51</v>
      </c>
      <c r="E874" s="217">
        <v>9182403.32</v>
      </c>
      <c r="F874" s="228">
        <v>14531151.19</v>
      </c>
      <c r="G874" s="188"/>
    </row>
    <row r="875" spans="1:7" s="196" customFormat="1" ht="22.5">
      <c r="A875" s="224" t="s">
        <v>1817</v>
      </c>
      <c r="B875" s="225">
        <v>200</v>
      </c>
      <c r="C875" s="226" t="s">
        <v>1463</v>
      </c>
      <c r="D875" s="227">
        <v>4073276</v>
      </c>
      <c r="E875" s="217">
        <v>1848202.42</v>
      </c>
      <c r="F875" s="228">
        <v>2225073.58</v>
      </c>
      <c r="G875" s="195"/>
    </row>
    <row r="876" spans="1:7" s="189" customFormat="1" ht="12.75">
      <c r="A876" s="193" t="s">
        <v>1041</v>
      </c>
      <c r="B876" s="213">
        <v>200</v>
      </c>
      <c r="C876" s="191" t="s">
        <v>1464</v>
      </c>
      <c r="D876" s="222">
        <v>4073276</v>
      </c>
      <c r="E876" s="220">
        <v>1848202.42</v>
      </c>
      <c r="F876" s="223">
        <v>2225073.58</v>
      </c>
      <c r="G876" s="188"/>
    </row>
    <row r="877" spans="1:7" s="196" customFormat="1" ht="22.5">
      <c r="A877" s="224" t="s">
        <v>3014</v>
      </c>
      <c r="B877" s="225">
        <v>200</v>
      </c>
      <c r="C877" s="226" t="s">
        <v>1465</v>
      </c>
      <c r="D877" s="227">
        <v>19640278.51</v>
      </c>
      <c r="E877" s="217">
        <v>7334200.899999999</v>
      </c>
      <c r="F877" s="228">
        <v>12306077.61</v>
      </c>
      <c r="G877" s="195"/>
    </row>
    <row r="878" spans="1:7" s="196" customFormat="1" ht="12.75">
      <c r="A878" s="193" t="s">
        <v>1042</v>
      </c>
      <c r="B878" s="213">
        <v>200</v>
      </c>
      <c r="C878" s="191" t="s">
        <v>1466</v>
      </c>
      <c r="D878" s="222">
        <v>890278.51</v>
      </c>
      <c r="E878" s="220">
        <v>330191.72</v>
      </c>
      <c r="F878" s="223">
        <v>560086.79</v>
      </c>
      <c r="G878" s="195"/>
    </row>
    <row r="879" spans="1:7" s="196" customFormat="1" ht="12.75">
      <c r="A879" s="193" t="s">
        <v>1044</v>
      </c>
      <c r="B879" s="213">
        <v>200</v>
      </c>
      <c r="C879" s="191" t="s">
        <v>1467</v>
      </c>
      <c r="D879" s="222">
        <v>18750000</v>
      </c>
      <c r="E879" s="220">
        <v>7004009.18</v>
      </c>
      <c r="F879" s="223">
        <v>11745990.82</v>
      </c>
      <c r="G879" s="195"/>
    </row>
    <row r="880" spans="1:7" s="196" customFormat="1" ht="22.5">
      <c r="A880" s="224" t="s">
        <v>1838</v>
      </c>
      <c r="B880" s="225">
        <v>200</v>
      </c>
      <c r="C880" s="226" t="s">
        <v>1468</v>
      </c>
      <c r="D880" s="227">
        <v>4046964.18</v>
      </c>
      <c r="E880" s="217">
        <v>4046964.18</v>
      </c>
      <c r="F880" s="228">
        <v>0</v>
      </c>
      <c r="G880" s="195"/>
    </row>
    <row r="881" spans="1:7" s="189" customFormat="1" ht="22.5">
      <c r="A881" s="224" t="s">
        <v>2721</v>
      </c>
      <c r="B881" s="225">
        <v>200</v>
      </c>
      <c r="C881" s="226" t="s">
        <v>935</v>
      </c>
      <c r="D881" s="227">
        <v>4046964.18</v>
      </c>
      <c r="E881" s="217">
        <v>4046964.18</v>
      </c>
      <c r="F881" s="228">
        <v>0</v>
      </c>
      <c r="G881" s="188"/>
    </row>
    <row r="882" spans="1:7" s="196" customFormat="1" ht="22.5">
      <c r="A882" s="224" t="s">
        <v>2722</v>
      </c>
      <c r="B882" s="225">
        <v>200</v>
      </c>
      <c r="C882" s="226" t="s">
        <v>936</v>
      </c>
      <c r="D882" s="227">
        <v>4046964.18</v>
      </c>
      <c r="E882" s="217">
        <v>4046964.18</v>
      </c>
      <c r="F882" s="228">
        <v>0</v>
      </c>
      <c r="G882" s="195"/>
    </row>
    <row r="883" spans="1:7" s="196" customFormat="1" ht="22.5">
      <c r="A883" s="224" t="s">
        <v>1817</v>
      </c>
      <c r="B883" s="230">
        <v>200</v>
      </c>
      <c r="C883" s="226" t="s">
        <v>937</v>
      </c>
      <c r="D883" s="227">
        <v>3806904.18</v>
      </c>
      <c r="E883" s="217">
        <v>3806904.18</v>
      </c>
      <c r="F883" s="228">
        <v>0</v>
      </c>
      <c r="G883" s="195"/>
    </row>
    <row r="884" spans="1:7" s="196" customFormat="1" ht="12.75">
      <c r="A884" s="193" t="s">
        <v>1041</v>
      </c>
      <c r="B884" s="214">
        <v>200</v>
      </c>
      <c r="C884" s="191" t="s">
        <v>938</v>
      </c>
      <c r="D884" s="222">
        <v>3806904.18</v>
      </c>
      <c r="E884" s="220">
        <v>3806904.18</v>
      </c>
      <c r="F884" s="223">
        <v>0</v>
      </c>
      <c r="G884" s="195"/>
    </row>
    <row r="885" spans="1:7" s="196" customFormat="1" ht="22.5">
      <c r="A885" s="224" t="s">
        <v>3014</v>
      </c>
      <c r="B885" s="225">
        <v>200</v>
      </c>
      <c r="C885" s="226" t="s">
        <v>939</v>
      </c>
      <c r="D885" s="227">
        <v>240060</v>
      </c>
      <c r="E885" s="217">
        <v>240060</v>
      </c>
      <c r="F885" s="228">
        <v>0</v>
      </c>
      <c r="G885" s="195"/>
    </row>
    <row r="886" spans="1:7" s="189" customFormat="1" ht="12.75">
      <c r="A886" s="193" t="s">
        <v>1042</v>
      </c>
      <c r="B886" s="213">
        <v>200</v>
      </c>
      <c r="C886" s="191" t="s">
        <v>940</v>
      </c>
      <c r="D886" s="222">
        <v>240060</v>
      </c>
      <c r="E886" s="220">
        <v>240060</v>
      </c>
      <c r="F886" s="223">
        <v>0</v>
      </c>
      <c r="G886" s="188"/>
    </row>
    <row r="887" spans="1:7" s="196" customFormat="1" ht="12.75">
      <c r="A887" s="224" t="s">
        <v>2425</v>
      </c>
      <c r="B887" s="225">
        <v>200</v>
      </c>
      <c r="C887" s="226" t="s">
        <v>941</v>
      </c>
      <c r="D887" s="227">
        <v>41544734</v>
      </c>
      <c r="E887" s="217">
        <v>41194306.22</v>
      </c>
      <c r="F887" s="228">
        <v>350427.7800000012</v>
      </c>
      <c r="G887" s="195"/>
    </row>
    <row r="888" spans="1:7" s="196" customFormat="1" ht="67.5">
      <c r="A888" s="229" t="s">
        <v>2795</v>
      </c>
      <c r="B888" s="225">
        <v>200</v>
      </c>
      <c r="C888" s="226" t="s">
        <v>942</v>
      </c>
      <c r="D888" s="227">
        <v>41544734</v>
      </c>
      <c r="E888" s="217">
        <v>41194306.22</v>
      </c>
      <c r="F888" s="228">
        <v>350427.7800000012</v>
      </c>
      <c r="G888" s="195"/>
    </row>
    <row r="889" spans="1:7" s="196" customFormat="1" ht="90">
      <c r="A889" s="229" t="s">
        <v>2796</v>
      </c>
      <c r="B889" s="225">
        <v>200</v>
      </c>
      <c r="C889" s="226" t="s">
        <v>943</v>
      </c>
      <c r="D889" s="227">
        <v>41544734</v>
      </c>
      <c r="E889" s="217">
        <v>41194306.22</v>
      </c>
      <c r="F889" s="228">
        <v>350427.7800000012</v>
      </c>
      <c r="G889" s="195"/>
    </row>
    <row r="890" spans="1:7" s="196" customFormat="1" ht="22.5">
      <c r="A890" s="224" t="s">
        <v>1839</v>
      </c>
      <c r="B890" s="225">
        <v>200</v>
      </c>
      <c r="C890" s="226" t="s">
        <v>944</v>
      </c>
      <c r="D890" s="227">
        <v>16480997</v>
      </c>
      <c r="E890" s="217">
        <v>16130574.22</v>
      </c>
      <c r="F890" s="228">
        <v>350422.7800000007</v>
      </c>
      <c r="G890" s="195"/>
    </row>
    <row r="891" spans="1:7" s="196" customFormat="1" ht="22.5">
      <c r="A891" s="224" t="s">
        <v>2721</v>
      </c>
      <c r="B891" s="225">
        <v>200</v>
      </c>
      <c r="C891" s="226" t="s">
        <v>945</v>
      </c>
      <c r="D891" s="227">
        <v>16480997</v>
      </c>
      <c r="E891" s="217">
        <v>16130574.22</v>
      </c>
      <c r="F891" s="228">
        <v>350422.7800000007</v>
      </c>
      <c r="G891" s="195"/>
    </row>
    <row r="892" spans="1:7" s="196" customFormat="1" ht="22.5">
      <c r="A892" s="224" t="s">
        <v>2722</v>
      </c>
      <c r="B892" s="225">
        <v>200</v>
      </c>
      <c r="C892" s="226" t="s">
        <v>946</v>
      </c>
      <c r="D892" s="227">
        <v>16480997</v>
      </c>
      <c r="E892" s="217">
        <v>16130574.22</v>
      </c>
      <c r="F892" s="228">
        <v>350422.7800000007</v>
      </c>
      <c r="G892" s="195"/>
    </row>
    <row r="893" spans="1:7" s="196" customFormat="1" ht="22.5">
      <c r="A893" s="224" t="s">
        <v>1817</v>
      </c>
      <c r="B893" s="225">
        <v>200</v>
      </c>
      <c r="C893" s="226" t="s">
        <v>947</v>
      </c>
      <c r="D893" s="227">
        <v>14839732</v>
      </c>
      <c r="E893" s="217">
        <v>14839726.030000001</v>
      </c>
      <c r="F893" s="228">
        <v>5.970000000670552</v>
      </c>
      <c r="G893" s="195"/>
    </row>
    <row r="894" spans="1:7" s="196" customFormat="1" ht="12.75">
      <c r="A894" s="193" t="s">
        <v>1041</v>
      </c>
      <c r="B894" s="213">
        <v>200</v>
      </c>
      <c r="C894" s="191" t="s">
        <v>948</v>
      </c>
      <c r="D894" s="222">
        <v>14839732</v>
      </c>
      <c r="E894" s="220">
        <v>14839726.030000001</v>
      </c>
      <c r="F894" s="223">
        <v>5.970000000670552</v>
      </c>
      <c r="G894" s="195"/>
    </row>
    <row r="895" spans="1:7" s="189" customFormat="1" ht="22.5">
      <c r="A895" s="224" t="s">
        <v>3014</v>
      </c>
      <c r="B895" s="225">
        <v>200</v>
      </c>
      <c r="C895" s="226" t="s">
        <v>949</v>
      </c>
      <c r="D895" s="227">
        <v>1641265</v>
      </c>
      <c r="E895" s="217">
        <v>1290848.19</v>
      </c>
      <c r="F895" s="228">
        <v>350416.81</v>
      </c>
      <c r="G895" s="188"/>
    </row>
    <row r="896" spans="1:7" s="196" customFormat="1" ht="12.75">
      <c r="A896" s="193" t="s">
        <v>1042</v>
      </c>
      <c r="B896" s="213">
        <v>200</v>
      </c>
      <c r="C896" s="191" t="s">
        <v>950</v>
      </c>
      <c r="D896" s="222">
        <v>1641265</v>
      </c>
      <c r="E896" s="220">
        <v>1290848.19</v>
      </c>
      <c r="F896" s="223">
        <v>350416.81</v>
      </c>
      <c r="G896" s="195"/>
    </row>
    <row r="897" spans="1:7" s="196" customFormat="1" ht="12.75">
      <c r="A897" s="224" t="s">
        <v>1840</v>
      </c>
      <c r="B897" s="225">
        <v>200</v>
      </c>
      <c r="C897" s="226" t="s">
        <v>951</v>
      </c>
      <c r="D897" s="227">
        <v>24764197</v>
      </c>
      <c r="E897" s="217">
        <v>24764196.52</v>
      </c>
      <c r="F897" s="228">
        <v>0.48000000044703484</v>
      </c>
      <c r="G897" s="195"/>
    </row>
    <row r="898" spans="1:7" s="196" customFormat="1" ht="22.5">
      <c r="A898" s="224" t="s">
        <v>2721</v>
      </c>
      <c r="B898" s="225">
        <v>200</v>
      </c>
      <c r="C898" s="226" t="s">
        <v>952</v>
      </c>
      <c r="D898" s="227">
        <v>24764197</v>
      </c>
      <c r="E898" s="217">
        <v>24764196.52</v>
      </c>
      <c r="F898" s="228">
        <v>0.48000000044703484</v>
      </c>
      <c r="G898" s="195"/>
    </row>
    <row r="899" spans="1:7" s="196" customFormat="1" ht="22.5">
      <c r="A899" s="224" t="s">
        <v>2722</v>
      </c>
      <c r="B899" s="225">
        <v>200</v>
      </c>
      <c r="C899" s="226" t="s">
        <v>953</v>
      </c>
      <c r="D899" s="227">
        <v>24764197</v>
      </c>
      <c r="E899" s="217">
        <v>24764196.52</v>
      </c>
      <c r="F899" s="228">
        <v>0.48000000044703484</v>
      </c>
      <c r="G899" s="195"/>
    </row>
    <row r="900" spans="1:7" s="196" customFormat="1" ht="22.5">
      <c r="A900" s="224" t="s">
        <v>1817</v>
      </c>
      <c r="B900" s="225">
        <v>200</v>
      </c>
      <c r="C900" s="226" t="s">
        <v>954</v>
      </c>
      <c r="D900" s="227">
        <v>24764197</v>
      </c>
      <c r="E900" s="217">
        <v>24764196.52</v>
      </c>
      <c r="F900" s="228">
        <v>0.48000000044703484</v>
      </c>
      <c r="G900" s="195"/>
    </row>
    <row r="901" spans="1:7" s="196" customFormat="1" ht="12.75">
      <c r="A901" s="193" t="s">
        <v>1041</v>
      </c>
      <c r="B901" s="213">
        <v>200</v>
      </c>
      <c r="C901" s="191" t="s">
        <v>955</v>
      </c>
      <c r="D901" s="222">
        <v>24764197</v>
      </c>
      <c r="E901" s="220">
        <v>24764196.52</v>
      </c>
      <c r="F901" s="223">
        <v>0.48000000044703484</v>
      </c>
      <c r="G901" s="195"/>
    </row>
    <row r="902" spans="1:7" s="196" customFormat="1" ht="22.5">
      <c r="A902" s="224" t="s">
        <v>1838</v>
      </c>
      <c r="B902" s="225">
        <v>200</v>
      </c>
      <c r="C902" s="226" t="s">
        <v>956</v>
      </c>
      <c r="D902" s="227">
        <v>299540</v>
      </c>
      <c r="E902" s="217">
        <v>299535.48</v>
      </c>
      <c r="F902" s="228">
        <v>4.5200000000186265</v>
      </c>
      <c r="G902" s="195"/>
    </row>
    <row r="903" spans="1:7" s="196" customFormat="1" ht="22.5">
      <c r="A903" s="224" t="s">
        <v>2721</v>
      </c>
      <c r="B903" s="225">
        <v>200</v>
      </c>
      <c r="C903" s="226" t="s">
        <v>957</v>
      </c>
      <c r="D903" s="227">
        <v>299540</v>
      </c>
      <c r="E903" s="217">
        <v>299535.48</v>
      </c>
      <c r="F903" s="228">
        <v>4.5200000000186265</v>
      </c>
      <c r="G903" s="195"/>
    </row>
    <row r="904" spans="1:7" s="189" customFormat="1" ht="22.5">
      <c r="A904" s="224" t="s">
        <v>2722</v>
      </c>
      <c r="B904" s="230">
        <v>200</v>
      </c>
      <c r="C904" s="226" t="s">
        <v>958</v>
      </c>
      <c r="D904" s="227">
        <v>299540</v>
      </c>
      <c r="E904" s="217">
        <v>299535.48</v>
      </c>
      <c r="F904" s="228">
        <v>4.5200000000186265</v>
      </c>
      <c r="G904" s="188"/>
    </row>
    <row r="905" spans="1:7" s="189" customFormat="1" ht="22.5">
      <c r="A905" s="224" t="s">
        <v>3014</v>
      </c>
      <c r="B905" s="230">
        <v>200</v>
      </c>
      <c r="C905" s="226" t="s">
        <v>959</v>
      </c>
      <c r="D905" s="227">
        <v>299540</v>
      </c>
      <c r="E905" s="217">
        <v>299535.48</v>
      </c>
      <c r="F905" s="228">
        <v>4.5200000000186265</v>
      </c>
      <c r="G905" s="188"/>
    </row>
    <row r="906" spans="1:7" s="196" customFormat="1" ht="12.75">
      <c r="A906" s="193" t="s">
        <v>1042</v>
      </c>
      <c r="B906" s="213">
        <v>200</v>
      </c>
      <c r="C906" s="191" t="s">
        <v>960</v>
      </c>
      <c r="D906" s="222">
        <v>299540</v>
      </c>
      <c r="E906" s="220">
        <v>299535.48</v>
      </c>
      <c r="F906" s="223">
        <v>4.5200000000186265</v>
      </c>
      <c r="G906" s="195"/>
    </row>
    <row r="907" spans="1:7" s="189" customFormat="1" ht="12.75">
      <c r="A907" s="224" t="s">
        <v>1171</v>
      </c>
      <c r="B907" s="225">
        <v>200</v>
      </c>
      <c r="C907" s="226" t="s">
        <v>961</v>
      </c>
      <c r="D907" s="227">
        <v>5585869.79</v>
      </c>
      <c r="E907" s="217">
        <v>5585868.659999999</v>
      </c>
      <c r="F907" s="228">
        <v>1.1300000008195639</v>
      </c>
      <c r="G907" s="188"/>
    </row>
    <row r="908" spans="1:7" s="189" customFormat="1" ht="12.75">
      <c r="A908" s="224" t="s">
        <v>2970</v>
      </c>
      <c r="B908" s="225">
        <v>200</v>
      </c>
      <c r="C908" s="226" t="s">
        <v>962</v>
      </c>
      <c r="D908" s="227">
        <v>5585869.79</v>
      </c>
      <c r="E908" s="217">
        <v>5585868.659999999</v>
      </c>
      <c r="F908" s="228">
        <v>1.1300000008195639</v>
      </c>
      <c r="G908" s="188"/>
    </row>
    <row r="909" spans="1:7" s="189" customFormat="1" ht="67.5">
      <c r="A909" s="229" t="s">
        <v>2795</v>
      </c>
      <c r="B909" s="225">
        <v>200</v>
      </c>
      <c r="C909" s="226" t="s">
        <v>963</v>
      </c>
      <c r="D909" s="227">
        <v>5585869.79</v>
      </c>
      <c r="E909" s="217">
        <v>5585868.659999999</v>
      </c>
      <c r="F909" s="228">
        <v>1.1300000008195639</v>
      </c>
      <c r="G909" s="188"/>
    </row>
    <row r="910" spans="1:7" s="196" customFormat="1" ht="90">
      <c r="A910" s="229" t="s">
        <v>2796</v>
      </c>
      <c r="B910" s="225">
        <v>200</v>
      </c>
      <c r="C910" s="226" t="s">
        <v>964</v>
      </c>
      <c r="D910" s="227">
        <v>5585869.79</v>
      </c>
      <c r="E910" s="217">
        <v>5585868.659999999</v>
      </c>
      <c r="F910" s="228">
        <v>1.1300000008195639</v>
      </c>
      <c r="G910" s="195"/>
    </row>
    <row r="911" spans="1:7" s="196" customFormat="1" ht="12.75">
      <c r="A911" s="224" t="s">
        <v>2965</v>
      </c>
      <c r="B911" s="225">
        <v>200</v>
      </c>
      <c r="C911" s="226" t="s">
        <v>965</v>
      </c>
      <c r="D911" s="227">
        <v>5585869.79</v>
      </c>
      <c r="E911" s="217">
        <v>5585868.659999999</v>
      </c>
      <c r="F911" s="228">
        <v>1.1300000008195639</v>
      </c>
      <c r="G911" s="195"/>
    </row>
    <row r="912" spans="1:7" s="196" customFormat="1" ht="22.5">
      <c r="A912" s="224" t="s">
        <v>2721</v>
      </c>
      <c r="B912" s="225">
        <v>200</v>
      </c>
      <c r="C912" s="226" t="s">
        <v>966</v>
      </c>
      <c r="D912" s="227">
        <v>5585869.79</v>
      </c>
      <c r="E912" s="217">
        <v>5585868.659999999</v>
      </c>
      <c r="F912" s="228">
        <v>1.1300000008195639</v>
      </c>
      <c r="G912" s="195"/>
    </row>
    <row r="913" spans="1:7" s="189" customFormat="1" ht="22.5">
      <c r="A913" s="224" t="s">
        <v>2722</v>
      </c>
      <c r="B913" s="225">
        <v>200</v>
      </c>
      <c r="C913" s="226" t="s">
        <v>967</v>
      </c>
      <c r="D913" s="227">
        <v>5585869.79</v>
      </c>
      <c r="E913" s="217">
        <v>5585868.659999999</v>
      </c>
      <c r="F913" s="228">
        <v>1.1300000008195639</v>
      </c>
      <c r="G913" s="188"/>
    </row>
    <row r="914" spans="1:7" s="189" customFormat="1" ht="22.5">
      <c r="A914" s="224" t="s">
        <v>1817</v>
      </c>
      <c r="B914" s="225">
        <v>200</v>
      </c>
      <c r="C914" s="226" t="s">
        <v>968</v>
      </c>
      <c r="D914" s="227">
        <v>5517851.98</v>
      </c>
      <c r="E914" s="217">
        <v>5517850.85</v>
      </c>
      <c r="F914" s="228">
        <v>1.1300000008195639</v>
      </c>
      <c r="G914" s="188"/>
    </row>
    <row r="915" spans="1:7" s="189" customFormat="1" ht="12.75">
      <c r="A915" s="193" t="s">
        <v>1041</v>
      </c>
      <c r="B915" s="213">
        <v>200</v>
      </c>
      <c r="C915" s="191" t="s">
        <v>969</v>
      </c>
      <c r="D915" s="222">
        <v>5517851.98</v>
      </c>
      <c r="E915" s="220">
        <v>5517850.85</v>
      </c>
      <c r="F915" s="223">
        <v>1.1300000008195639</v>
      </c>
      <c r="G915" s="188"/>
    </row>
    <row r="916" spans="1:7" s="189" customFormat="1" ht="22.5">
      <c r="A916" s="224" t="s">
        <v>3014</v>
      </c>
      <c r="B916" s="225">
        <v>200</v>
      </c>
      <c r="C916" s="226" t="s">
        <v>2817</v>
      </c>
      <c r="D916" s="227">
        <v>68017.81</v>
      </c>
      <c r="E916" s="217">
        <v>68017.81</v>
      </c>
      <c r="F916" s="228">
        <v>0</v>
      </c>
      <c r="G916" s="188"/>
    </row>
    <row r="917" spans="1:7" s="196" customFormat="1" ht="12.75">
      <c r="A917" s="193" t="s">
        <v>1042</v>
      </c>
      <c r="B917" s="213">
        <v>200</v>
      </c>
      <c r="C917" s="191" t="s">
        <v>2818</v>
      </c>
      <c r="D917" s="222">
        <v>68017.81</v>
      </c>
      <c r="E917" s="220">
        <v>68017.81</v>
      </c>
      <c r="F917" s="223">
        <v>0</v>
      </c>
      <c r="G917" s="195"/>
    </row>
    <row r="918" spans="1:7" s="196" customFormat="1" ht="33.75">
      <c r="A918" s="224" t="s">
        <v>2971</v>
      </c>
      <c r="B918" s="225">
        <v>200</v>
      </c>
      <c r="C918" s="226" t="s">
        <v>970</v>
      </c>
      <c r="D918" s="227">
        <v>781091491.3299999</v>
      </c>
      <c r="E918" s="217">
        <v>769136936.97</v>
      </c>
      <c r="F918" s="228">
        <v>11954554.359999996</v>
      </c>
      <c r="G918" s="195"/>
    </row>
    <row r="919" spans="1:7" s="196" customFormat="1" ht="12.75">
      <c r="A919" s="224" t="s">
        <v>352</v>
      </c>
      <c r="B919" s="225">
        <v>200</v>
      </c>
      <c r="C919" s="226" t="s">
        <v>971</v>
      </c>
      <c r="D919" s="227">
        <v>231535826.57</v>
      </c>
      <c r="E919" s="217">
        <v>229533394.16</v>
      </c>
      <c r="F919" s="228">
        <v>2002432.41</v>
      </c>
      <c r="G919" s="195"/>
    </row>
    <row r="920" spans="1:7" s="189" customFormat="1" ht="33.75">
      <c r="A920" s="224" t="s">
        <v>2392</v>
      </c>
      <c r="B920" s="225">
        <v>200</v>
      </c>
      <c r="C920" s="226" t="s">
        <v>1969</v>
      </c>
      <c r="D920" s="227">
        <v>14795335.8</v>
      </c>
      <c r="E920" s="217">
        <v>13691270.240000002</v>
      </c>
      <c r="F920" s="228">
        <v>1104065.56</v>
      </c>
      <c r="G920" s="188"/>
    </row>
    <row r="921" spans="1:7" s="196" customFormat="1" ht="12.75">
      <c r="A921" s="224" t="s">
        <v>3011</v>
      </c>
      <c r="B921" s="225">
        <v>200</v>
      </c>
      <c r="C921" s="226" t="s">
        <v>1970</v>
      </c>
      <c r="D921" s="227">
        <v>14795335.8</v>
      </c>
      <c r="E921" s="217">
        <v>13691270.240000002</v>
      </c>
      <c r="F921" s="228">
        <v>1104065.56</v>
      </c>
      <c r="G921" s="195"/>
    </row>
    <row r="922" spans="1:7" s="196" customFormat="1" ht="12.75">
      <c r="A922" s="224" t="s">
        <v>2393</v>
      </c>
      <c r="B922" s="225">
        <v>200</v>
      </c>
      <c r="C922" s="226" t="s">
        <v>1971</v>
      </c>
      <c r="D922" s="227">
        <v>13813014.83</v>
      </c>
      <c r="E922" s="217">
        <v>12941423.860000001</v>
      </c>
      <c r="F922" s="228">
        <v>871590.97</v>
      </c>
      <c r="G922" s="195"/>
    </row>
    <row r="923" spans="1:7" s="196" customFormat="1" ht="45">
      <c r="A923" s="224" t="s">
        <v>2719</v>
      </c>
      <c r="B923" s="225">
        <v>200</v>
      </c>
      <c r="C923" s="226" t="s">
        <v>1972</v>
      </c>
      <c r="D923" s="227">
        <v>12427140.42</v>
      </c>
      <c r="E923" s="217">
        <v>11579285.200000001</v>
      </c>
      <c r="F923" s="228">
        <v>847855.22</v>
      </c>
      <c r="G923" s="195"/>
    </row>
    <row r="924" spans="1:7" s="196" customFormat="1" ht="22.5">
      <c r="A924" s="224" t="s">
        <v>2720</v>
      </c>
      <c r="B924" s="225">
        <v>200</v>
      </c>
      <c r="C924" s="226" t="s">
        <v>1973</v>
      </c>
      <c r="D924" s="227">
        <v>12427140.42</v>
      </c>
      <c r="E924" s="217">
        <v>11579285.200000001</v>
      </c>
      <c r="F924" s="228">
        <v>847855.22</v>
      </c>
      <c r="G924" s="195"/>
    </row>
    <row r="925" spans="1:7" s="189" customFormat="1" ht="22.5">
      <c r="A925" s="224" t="s">
        <v>3012</v>
      </c>
      <c r="B925" s="225">
        <v>200</v>
      </c>
      <c r="C925" s="226" t="s">
        <v>1974</v>
      </c>
      <c r="D925" s="227">
        <v>11915848.03</v>
      </c>
      <c r="E925" s="217">
        <v>11114262.55</v>
      </c>
      <c r="F925" s="228">
        <v>801585.48</v>
      </c>
      <c r="G925" s="188"/>
    </row>
    <row r="926" spans="1:7" s="189" customFormat="1" ht="12.75">
      <c r="A926" s="193" t="s">
        <v>2777</v>
      </c>
      <c r="B926" s="213">
        <v>200</v>
      </c>
      <c r="C926" s="191" t="s">
        <v>1975</v>
      </c>
      <c r="D926" s="222">
        <v>9320723.68</v>
      </c>
      <c r="E926" s="220">
        <v>8682953.92</v>
      </c>
      <c r="F926" s="223">
        <v>637769.76</v>
      </c>
      <c r="G926" s="188"/>
    </row>
    <row r="927" spans="1:7" s="196" customFormat="1" ht="12.75">
      <c r="A927" s="193" t="s">
        <v>1037</v>
      </c>
      <c r="B927" s="213">
        <v>200</v>
      </c>
      <c r="C927" s="191" t="s">
        <v>1976</v>
      </c>
      <c r="D927" s="222">
        <v>2595124.35</v>
      </c>
      <c r="E927" s="220">
        <v>2431308.63</v>
      </c>
      <c r="F927" s="223">
        <v>163815.72</v>
      </c>
      <c r="G927" s="195"/>
    </row>
    <row r="928" spans="1:7" s="196" customFormat="1" ht="22.5">
      <c r="A928" s="224" t="s">
        <v>3013</v>
      </c>
      <c r="B928" s="225">
        <v>200</v>
      </c>
      <c r="C928" s="226" t="s">
        <v>1977</v>
      </c>
      <c r="D928" s="227">
        <v>511292.39</v>
      </c>
      <c r="E928" s="217">
        <v>465022.65</v>
      </c>
      <c r="F928" s="228">
        <v>46269.74</v>
      </c>
      <c r="G928" s="195"/>
    </row>
    <row r="929" spans="1:7" s="196" customFormat="1" ht="12.75">
      <c r="A929" s="193" t="s">
        <v>1036</v>
      </c>
      <c r="B929" s="213">
        <v>200</v>
      </c>
      <c r="C929" s="191" t="s">
        <v>1978</v>
      </c>
      <c r="D929" s="222">
        <v>431354</v>
      </c>
      <c r="E929" s="220">
        <v>390822.65</v>
      </c>
      <c r="F929" s="223">
        <v>40531.35</v>
      </c>
      <c r="G929" s="195"/>
    </row>
    <row r="930" spans="1:7" s="196" customFormat="1" ht="12.75">
      <c r="A930" s="193" t="s">
        <v>1039</v>
      </c>
      <c r="B930" s="213">
        <v>200</v>
      </c>
      <c r="C930" s="191" t="s">
        <v>1979</v>
      </c>
      <c r="D930" s="222">
        <v>57700</v>
      </c>
      <c r="E930" s="220">
        <v>57700</v>
      </c>
      <c r="F930" s="223">
        <v>0</v>
      </c>
      <c r="G930" s="195"/>
    </row>
    <row r="931" spans="1:7" s="196" customFormat="1" ht="12.75">
      <c r="A931" s="193" t="s">
        <v>1042</v>
      </c>
      <c r="B931" s="213">
        <v>200</v>
      </c>
      <c r="C931" s="191" t="s">
        <v>1980</v>
      </c>
      <c r="D931" s="222">
        <v>22238.39</v>
      </c>
      <c r="E931" s="220">
        <v>16500</v>
      </c>
      <c r="F931" s="223">
        <v>5738.39</v>
      </c>
      <c r="G931" s="195"/>
    </row>
    <row r="932" spans="1:7" s="196" customFormat="1" ht="22.5">
      <c r="A932" s="224" t="s">
        <v>2721</v>
      </c>
      <c r="B932" s="225">
        <v>200</v>
      </c>
      <c r="C932" s="226" t="s">
        <v>1981</v>
      </c>
      <c r="D932" s="227">
        <v>1385663.15</v>
      </c>
      <c r="E932" s="217">
        <v>1361933.03</v>
      </c>
      <c r="F932" s="228">
        <v>23730.12</v>
      </c>
      <c r="G932" s="195"/>
    </row>
    <row r="933" spans="1:7" s="196" customFormat="1" ht="22.5">
      <c r="A933" s="224" t="s">
        <v>2722</v>
      </c>
      <c r="B933" s="225">
        <v>200</v>
      </c>
      <c r="C933" s="226" t="s">
        <v>1982</v>
      </c>
      <c r="D933" s="227">
        <v>1385663.15</v>
      </c>
      <c r="E933" s="217">
        <v>1361933.03</v>
      </c>
      <c r="F933" s="228">
        <v>23730.12</v>
      </c>
      <c r="G933" s="195"/>
    </row>
    <row r="934" spans="1:7" s="189" customFormat="1" ht="22.5">
      <c r="A934" s="224" t="s">
        <v>3014</v>
      </c>
      <c r="B934" s="225">
        <v>200</v>
      </c>
      <c r="C934" s="226" t="s">
        <v>1983</v>
      </c>
      <c r="D934" s="227">
        <v>1385663.15</v>
      </c>
      <c r="E934" s="217">
        <v>1361933.03</v>
      </c>
      <c r="F934" s="228">
        <v>23730.12</v>
      </c>
      <c r="G934" s="188"/>
    </row>
    <row r="935" spans="1:7" s="196" customFormat="1" ht="12.75">
      <c r="A935" s="193" t="s">
        <v>1038</v>
      </c>
      <c r="B935" s="213">
        <v>200</v>
      </c>
      <c r="C935" s="191" t="s">
        <v>1984</v>
      </c>
      <c r="D935" s="222">
        <v>110089</v>
      </c>
      <c r="E935" s="220">
        <v>90158.88</v>
      </c>
      <c r="F935" s="223">
        <v>19930.12</v>
      </c>
      <c r="G935" s="195"/>
    </row>
    <row r="936" spans="1:7" s="196" customFormat="1" ht="12.75">
      <c r="A936" s="193" t="s">
        <v>1042</v>
      </c>
      <c r="B936" s="213">
        <v>200</v>
      </c>
      <c r="C936" s="191" t="s">
        <v>1985</v>
      </c>
      <c r="D936" s="222">
        <v>478744.18</v>
      </c>
      <c r="E936" s="220">
        <v>478744.18</v>
      </c>
      <c r="F936" s="223">
        <v>0</v>
      </c>
      <c r="G936" s="195"/>
    </row>
    <row r="937" spans="1:7" s="196" customFormat="1" ht="12.75">
      <c r="A937" s="193" t="s">
        <v>1044</v>
      </c>
      <c r="B937" s="213">
        <v>200</v>
      </c>
      <c r="C937" s="191" t="s">
        <v>1986</v>
      </c>
      <c r="D937" s="222">
        <v>492370</v>
      </c>
      <c r="E937" s="220">
        <v>488570</v>
      </c>
      <c r="F937" s="223">
        <v>3800</v>
      </c>
      <c r="G937" s="195"/>
    </row>
    <row r="938" spans="1:7" s="196" customFormat="1" ht="12.75">
      <c r="A938" s="193" t="s">
        <v>1045</v>
      </c>
      <c r="B938" s="214">
        <v>200</v>
      </c>
      <c r="C938" s="191" t="s">
        <v>1987</v>
      </c>
      <c r="D938" s="222">
        <v>304459.97</v>
      </c>
      <c r="E938" s="220">
        <v>304459.97</v>
      </c>
      <c r="F938" s="223">
        <v>0</v>
      </c>
      <c r="G938" s="195"/>
    </row>
    <row r="939" spans="1:7" s="189" customFormat="1" ht="12.75">
      <c r="A939" s="224" t="s">
        <v>2723</v>
      </c>
      <c r="B939" s="225">
        <v>200</v>
      </c>
      <c r="C939" s="226" t="s">
        <v>1988</v>
      </c>
      <c r="D939" s="227">
        <v>211.26</v>
      </c>
      <c r="E939" s="217">
        <v>205.63</v>
      </c>
      <c r="F939" s="228">
        <v>5.63</v>
      </c>
      <c r="G939" s="188"/>
    </row>
    <row r="940" spans="1:7" s="196" customFormat="1" ht="12.75">
      <c r="A940" s="224" t="s">
        <v>2725</v>
      </c>
      <c r="B940" s="225">
        <v>200</v>
      </c>
      <c r="C940" s="226" t="s">
        <v>1989</v>
      </c>
      <c r="D940" s="227">
        <v>211.26</v>
      </c>
      <c r="E940" s="217">
        <v>205.63</v>
      </c>
      <c r="F940" s="228">
        <v>5.63</v>
      </c>
      <c r="G940" s="195"/>
    </row>
    <row r="941" spans="1:7" s="196" customFormat="1" ht="12.75">
      <c r="A941" s="224" t="s">
        <v>3015</v>
      </c>
      <c r="B941" s="225">
        <v>200</v>
      </c>
      <c r="C941" s="226" t="s">
        <v>1990</v>
      </c>
      <c r="D941" s="227">
        <v>211.26</v>
      </c>
      <c r="E941" s="217">
        <v>205.63</v>
      </c>
      <c r="F941" s="228">
        <v>5.63</v>
      </c>
      <c r="G941" s="195"/>
    </row>
    <row r="942" spans="1:7" s="196" customFormat="1" ht="12.75">
      <c r="A942" s="193" t="s">
        <v>1043</v>
      </c>
      <c r="B942" s="213">
        <v>200</v>
      </c>
      <c r="C942" s="191" t="s">
        <v>1991</v>
      </c>
      <c r="D942" s="222">
        <v>211.26</v>
      </c>
      <c r="E942" s="220">
        <v>205.63</v>
      </c>
      <c r="F942" s="223">
        <v>5.63</v>
      </c>
      <c r="G942" s="195"/>
    </row>
    <row r="943" spans="1:7" s="196" customFormat="1" ht="56.25">
      <c r="A943" s="229" t="s">
        <v>2820</v>
      </c>
      <c r="B943" s="225">
        <v>200</v>
      </c>
      <c r="C943" s="226" t="s">
        <v>1992</v>
      </c>
      <c r="D943" s="227">
        <v>982320.97</v>
      </c>
      <c r="E943" s="217">
        <v>749846.38</v>
      </c>
      <c r="F943" s="228">
        <v>232474.59</v>
      </c>
      <c r="G943" s="195"/>
    </row>
    <row r="944" spans="1:7" s="189" customFormat="1" ht="45">
      <c r="A944" s="224" t="s">
        <v>2719</v>
      </c>
      <c r="B944" s="225">
        <v>200</v>
      </c>
      <c r="C944" s="226" t="s">
        <v>1993</v>
      </c>
      <c r="D944" s="227">
        <v>982320.97</v>
      </c>
      <c r="E944" s="217">
        <v>749846.38</v>
      </c>
      <c r="F944" s="228">
        <v>232474.59</v>
      </c>
      <c r="G944" s="188"/>
    </row>
    <row r="945" spans="1:7" s="196" customFormat="1" ht="22.5">
      <c r="A945" s="224" t="s">
        <v>2720</v>
      </c>
      <c r="B945" s="230">
        <v>200</v>
      </c>
      <c r="C945" s="226" t="s">
        <v>1994</v>
      </c>
      <c r="D945" s="227">
        <v>982320.97</v>
      </c>
      <c r="E945" s="217">
        <v>749846.38</v>
      </c>
      <c r="F945" s="228">
        <v>232474.59</v>
      </c>
      <c r="G945" s="195"/>
    </row>
    <row r="946" spans="1:7" s="196" customFormat="1" ht="22.5">
      <c r="A946" s="224" t="s">
        <v>3012</v>
      </c>
      <c r="B946" s="230">
        <v>200</v>
      </c>
      <c r="C946" s="226" t="s">
        <v>1995</v>
      </c>
      <c r="D946" s="227">
        <v>982320.97</v>
      </c>
      <c r="E946" s="217">
        <v>749846.38</v>
      </c>
      <c r="F946" s="228">
        <v>232474.59</v>
      </c>
      <c r="G946" s="195"/>
    </row>
    <row r="947" spans="1:7" s="196" customFormat="1" ht="12.75">
      <c r="A947" s="193" t="s">
        <v>2777</v>
      </c>
      <c r="B947" s="213">
        <v>200</v>
      </c>
      <c r="C947" s="191" t="s">
        <v>1996</v>
      </c>
      <c r="D947" s="222">
        <v>682332.32</v>
      </c>
      <c r="E947" s="220">
        <v>580992.63</v>
      </c>
      <c r="F947" s="223">
        <v>101339.69</v>
      </c>
      <c r="G947" s="195"/>
    </row>
    <row r="948" spans="1:7" s="196" customFormat="1" ht="12.75">
      <c r="A948" s="193" t="s">
        <v>1037</v>
      </c>
      <c r="B948" s="213">
        <v>200</v>
      </c>
      <c r="C948" s="191" t="s">
        <v>1997</v>
      </c>
      <c r="D948" s="222">
        <v>299988.65</v>
      </c>
      <c r="E948" s="220">
        <v>168853.75</v>
      </c>
      <c r="F948" s="223">
        <v>131134.9</v>
      </c>
      <c r="G948" s="195"/>
    </row>
    <row r="949" spans="1:7" s="189" customFormat="1" ht="12.75">
      <c r="A949" s="224" t="s">
        <v>2780</v>
      </c>
      <c r="B949" s="225">
        <v>200</v>
      </c>
      <c r="C949" s="226" t="s">
        <v>1998</v>
      </c>
      <c r="D949" s="227">
        <v>216740490.76999998</v>
      </c>
      <c r="E949" s="217">
        <v>215842123.92</v>
      </c>
      <c r="F949" s="228">
        <v>898366.85</v>
      </c>
      <c r="G949" s="188"/>
    </row>
    <row r="950" spans="1:7" s="189" customFormat="1" ht="67.5">
      <c r="A950" s="229" t="s">
        <v>2795</v>
      </c>
      <c r="B950" s="225">
        <v>200</v>
      </c>
      <c r="C950" s="226" t="s">
        <v>1999</v>
      </c>
      <c r="D950" s="227">
        <v>207977633.54999998</v>
      </c>
      <c r="E950" s="217">
        <v>207115187.04999998</v>
      </c>
      <c r="F950" s="228">
        <v>862446.5</v>
      </c>
      <c r="G950" s="188"/>
    </row>
    <row r="951" spans="1:7" s="189" customFormat="1" ht="90">
      <c r="A951" s="229" t="s">
        <v>2797</v>
      </c>
      <c r="B951" s="225">
        <v>200</v>
      </c>
      <c r="C951" s="226" t="s">
        <v>301</v>
      </c>
      <c r="D951" s="227">
        <v>207977633.54999998</v>
      </c>
      <c r="E951" s="217">
        <v>207115187.04999998</v>
      </c>
      <c r="F951" s="228">
        <v>862446.5</v>
      </c>
      <c r="G951" s="188"/>
    </row>
    <row r="952" spans="1:7" s="196" customFormat="1" ht="33.75">
      <c r="A952" s="224" t="s">
        <v>2900</v>
      </c>
      <c r="B952" s="225">
        <v>200</v>
      </c>
      <c r="C952" s="226" t="s">
        <v>302</v>
      </c>
      <c r="D952" s="227">
        <v>8305273.96</v>
      </c>
      <c r="E952" s="217">
        <v>8305273.96</v>
      </c>
      <c r="F952" s="228">
        <v>0</v>
      </c>
      <c r="G952" s="195"/>
    </row>
    <row r="953" spans="1:7" s="196" customFormat="1" ht="22.5">
      <c r="A953" s="224" t="s">
        <v>2721</v>
      </c>
      <c r="B953" s="225">
        <v>200</v>
      </c>
      <c r="C953" s="226" t="s">
        <v>303</v>
      </c>
      <c r="D953" s="227">
        <v>8305273.96</v>
      </c>
      <c r="E953" s="217">
        <v>8305273.96</v>
      </c>
      <c r="F953" s="228">
        <v>0</v>
      </c>
      <c r="G953" s="195"/>
    </row>
    <row r="954" spans="1:7" s="196" customFormat="1" ht="22.5">
      <c r="A954" s="224" t="s">
        <v>2722</v>
      </c>
      <c r="B954" s="225">
        <v>200</v>
      </c>
      <c r="C954" s="226" t="s">
        <v>304</v>
      </c>
      <c r="D954" s="227">
        <v>8305273.96</v>
      </c>
      <c r="E954" s="217">
        <v>8305273.96</v>
      </c>
      <c r="F954" s="228">
        <v>0</v>
      </c>
      <c r="G954" s="195"/>
    </row>
    <row r="955" spans="1:7" s="196" customFormat="1" ht="22.5">
      <c r="A955" s="224" t="s">
        <v>3014</v>
      </c>
      <c r="B955" s="225">
        <v>200</v>
      </c>
      <c r="C955" s="226" t="s">
        <v>305</v>
      </c>
      <c r="D955" s="227">
        <v>8305273.96</v>
      </c>
      <c r="E955" s="217">
        <v>8305273.96</v>
      </c>
      <c r="F955" s="228">
        <v>0</v>
      </c>
      <c r="G955" s="195"/>
    </row>
    <row r="956" spans="1:7" s="196" customFormat="1" ht="12.75">
      <c r="A956" s="193" t="s">
        <v>1045</v>
      </c>
      <c r="B956" s="213">
        <v>200</v>
      </c>
      <c r="C956" s="191" t="s">
        <v>306</v>
      </c>
      <c r="D956" s="222">
        <v>8305273.96</v>
      </c>
      <c r="E956" s="220">
        <v>8305273.96</v>
      </c>
      <c r="F956" s="223">
        <v>0</v>
      </c>
      <c r="G956" s="195"/>
    </row>
    <row r="957" spans="1:7" s="189" customFormat="1" ht="45">
      <c r="A957" s="224" t="s">
        <v>2901</v>
      </c>
      <c r="B957" s="225">
        <v>200</v>
      </c>
      <c r="C957" s="226" t="s">
        <v>307</v>
      </c>
      <c r="D957" s="227">
        <v>31185349.11</v>
      </c>
      <c r="E957" s="217">
        <v>31185349.110000003</v>
      </c>
      <c r="F957" s="228">
        <v>0</v>
      </c>
      <c r="G957" s="188"/>
    </row>
    <row r="958" spans="1:7" s="196" customFormat="1" ht="22.5">
      <c r="A958" s="224" t="s">
        <v>2721</v>
      </c>
      <c r="B958" s="225">
        <v>200</v>
      </c>
      <c r="C958" s="226" t="s">
        <v>308</v>
      </c>
      <c r="D958" s="227">
        <v>31185349.11</v>
      </c>
      <c r="E958" s="217">
        <v>31185349.110000003</v>
      </c>
      <c r="F958" s="228">
        <v>0</v>
      </c>
      <c r="G958" s="195"/>
    </row>
    <row r="959" spans="1:7" s="196" customFormat="1" ht="22.5">
      <c r="A959" s="224" t="s">
        <v>2722</v>
      </c>
      <c r="B959" s="225">
        <v>200</v>
      </c>
      <c r="C959" s="226" t="s">
        <v>309</v>
      </c>
      <c r="D959" s="227">
        <v>31185349.11</v>
      </c>
      <c r="E959" s="217">
        <v>31185349.110000003</v>
      </c>
      <c r="F959" s="228">
        <v>0</v>
      </c>
      <c r="G959" s="195"/>
    </row>
    <row r="960" spans="1:7" s="196" customFormat="1" ht="22.5">
      <c r="A960" s="224" t="s">
        <v>3014</v>
      </c>
      <c r="B960" s="225">
        <v>200</v>
      </c>
      <c r="C960" s="226" t="s">
        <v>310</v>
      </c>
      <c r="D960" s="227">
        <v>31185349.11</v>
      </c>
      <c r="E960" s="217">
        <v>31185349.110000003</v>
      </c>
      <c r="F960" s="228">
        <v>0</v>
      </c>
      <c r="G960" s="195"/>
    </row>
    <row r="961" spans="1:7" s="196" customFormat="1" ht="12.75">
      <c r="A961" s="193" t="s">
        <v>1045</v>
      </c>
      <c r="B961" s="213">
        <v>200</v>
      </c>
      <c r="C961" s="191" t="s">
        <v>311</v>
      </c>
      <c r="D961" s="222">
        <v>31185349.11</v>
      </c>
      <c r="E961" s="220">
        <v>31185349.110000003</v>
      </c>
      <c r="F961" s="223">
        <v>0</v>
      </c>
      <c r="G961" s="195"/>
    </row>
    <row r="962" spans="1:7" s="189" customFormat="1" ht="45">
      <c r="A962" s="224" t="s">
        <v>2902</v>
      </c>
      <c r="B962" s="225">
        <v>200</v>
      </c>
      <c r="C962" s="226" t="s">
        <v>312</v>
      </c>
      <c r="D962" s="227">
        <v>2551590</v>
      </c>
      <c r="E962" s="217">
        <v>2482000.2</v>
      </c>
      <c r="F962" s="228">
        <v>69589.79999999981</v>
      </c>
      <c r="G962" s="188"/>
    </row>
    <row r="963" spans="1:7" s="196" customFormat="1" ht="22.5">
      <c r="A963" s="224" t="s">
        <v>2721</v>
      </c>
      <c r="B963" s="225">
        <v>200</v>
      </c>
      <c r="C963" s="226" t="s">
        <v>313</v>
      </c>
      <c r="D963" s="227">
        <v>2551590</v>
      </c>
      <c r="E963" s="217">
        <v>2482000.2</v>
      </c>
      <c r="F963" s="228">
        <v>69589.79999999981</v>
      </c>
      <c r="G963" s="195"/>
    </row>
    <row r="964" spans="1:7" s="196" customFormat="1" ht="22.5">
      <c r="A964" s="224" t="s">
        <v>2722</v>
      </c>
      <c r="B964" s="225">
        <v>200</v>
      </c>
      <c r="C964" s="226" t="s">
        <v>314</v>
      </c>
      <c r="D964" s="227">
        <v>2551590</v>
      </c>
      <c r="E964" s="217">
        <v>2482000.2</v>
      </c>
      <c r="F964" s="228">
        <v>69589.79999999981</v>
      </c>
      <c r="G964" s="195"/>
    </row>
    <row r="965" spans="1:7" s="196" customFormat="1" ht="22.5">
      <c r="A965" s="224" t="s">
        <v>3014</v>
      </c>
      <c r="B965" s="225">
        <v>200</v>
      </c>
      <c r="C965" s="226" t="s">
        <v>315</v>
      </c>
      <c r="D965" s="227">
        <v>2551590</v>
      </c>
      <c r="E965" s="217">
        <v>2482000.2</v>
      </c>
      <c r="F965" s="228">
        <v>69589.79999999981</v>
      </c>
      <c r="G965" s="195"/>
    </row>
    <row r="966" spans="1:7" s="189" customFormat="1" ht="12.75">
      <c r="A966" s="193" t="s">
        <v>1045</v>
      </c>
      <c r="B966" s="213">
        <v>200</v>
      </c>
      <c r="C966" s="191" t="s">
        <v>316</v>
      </c>
      <c r="D966" s="222">
        <v>2551590</v>
      </c>
      <c r="E966" s="220">
        <v>2482000.2</v>
      </c>
      <c r="F966" s="223">
        <v>69589.79999999981</v>
      </c>
      <c r="G966" s="188"/>
    </row>
    <row r="967" spans="1:7" s="196" customFormat="1" ht="33.75">
      <c r="A967" s="224" t="s">
        <v>1841</v>
      </c>
      <c r="B967" s="225">
        <v>200</v>
      </c>
      <c r="C967" s="226" t="s">
        <v>317</v>
      </c>
      <c r="D967" s="227">
        <v>165935420.48</v>
      </c>
      <c r="E967" s="217">
        <v>165142563.77999997</v>
      </c>
      <c r="F967" s="228">
        <v>792856.7</v>
      </c>
      <c r="G967" s="195"/>
    </row>
    <row r="968" spans="1:7" s="196" customFormat="1" ht="22.5">
      <c r="A968" s="224" t="s">
        <v>2721</v>
      </c>
      <c r="B968" s="225">
        <v>200</v>
      </c>
      <c r="C968" s="226" t="s">
        <v>318</v>
      </c>
      <c r="D968" s="227">
        <v>165935420.48</v>
      </c>
      <c r="E968" s="217">
        <v>165142563.77999997</v>
      </c>
      <c r="F968" s="228">
        <v>792856.7</v>
      </c>
      <c r="G968" s="195"/>
    </row>
    <row r="969" spans="1:7" s="196" customFormat="1" ht="22.5">
      <c r="A969" s="224" t="s">
        <v>2722</v>
      </c>
      <c r="B969" s="225">
        <v>200</v>
      </c>
      <c r="C969" s="226" t="s">
        <v>319</v>
      </c>
      <c r="D969" s="227">
        <v>165935420.48</v>
      </c>
      <c r="E969" s="217">
        <v>165142563.77999997</v>
      </c>
      <c r="F969" s="228">
        <v>792856.7</v>
      </c>
      <c r="G969" s="195"/>
    </row>
    <row r="970" spans="1:7" s="196" customFormat="1" ht="22.5">
      <c r="A970" s="224" t="s">
        <v>3014</v>
      </c>
      <c r="B970" s="225">
        <v>200</v>
      </c>
      <c r="C970" s="226" t="s">
        <v>320</v>
      </c>
      <c r="D970" s="227">
        <v>165935420.48</v>
      </c>
      <c r="E970" s="217">
        <v>165142563.77999997</v>
      </c>
      <c r="F970" s="228">
        <v>792856.7</v>
      </c>
      <c r="G970" s="195"/>
    </row>
    <row r="971" spans="1:7" s="189" customFormat="1" ht="12.75">
      <c r="A971" s="193" t="s">
        <v>1039</v>
      </c>
      <c r="B971" s="213">
        <v>200</v>
      </c>
      <c r="C971" s="191" t="s">
        <v>321</v>
      </c>
      <c r="D971" s="222">
        <v>3356070.9</v>
      </c>
      <c r="E971" s="220">
        <v>3339168.86</v>
      </c>
      <c r="F971" s="223">
        <v>16902.04</v>
      </c>
      <c r="G971" s="188"/>
    </row>
    <row r="972" spans="1:7" s="196" customFormat="1" ht="12.75">
      <c r="A972" s="193" t="s">
        <v>1042</v>
      </c>
      <c r="B972" s="213">
        <v>200</v>
      </c>
      <c r="C972" s="191" t="s">
        <v>322</v>
      </c>
      <c r="D972" s="222">
        <v>2169820</v>
      </c>
      <c r="E972" s="220">
        <v>1393865.34</v>
      </c>
      <c r="F972" s="223">
        <v>775954.66</v>
      </c>
      <c r="G972" s="195"/>
    </row>
    <row r="973" spans="1:7" s="196" customFormat="1" ht="12.75">
      <c r="A973" s="193" t="s">
        <v>1045</v>
      </c>
      <c r="B973" s="213">
        <v>200</v>
      </c>
      <c r="C973" s="191" t="s">
        <v>323</v>
      </c>
      <c r="D973" s="222">
        <v>160409529.57999998</v>
      </c>
      <c r="E973" s="220">
        <v>160409529.57999998</v>
      </c>
      <c r="F973" s="223">
        <v>0</v>
      </c>
      <c r="G973" s="195"/>
    </row>
    <row r="974" spans="1:7" s="196" customFormat="1" ht="12.75">
      <c r="A974" s="224" t="s">
        <v>3011</v>
      </c>
      <c r="B974" s="225">
        <v>200</v>
      </c>
      <c r="C974" s="226" t="s">
        <v>324</v>
      </c>
      <c r="D974" s="227">
        <v>8762857.22</v>
      </c>
      <c r="E974" s="217">
        <v>8726936.87</v>
      </c>
      <c r="F974" s="228">
        <v>35920.35000000056</v>
      </c>
      <c r="G974" s="195"/>
    </row>
    <row r="975" spans="1:7" s="196" customFormat="1" ht="12.75">
      <c r="A975" s="224" t="s">
        <v>2428</v>
      </c>
      <c r="B975" s="225">
        <v>200</v>
      </c>
      <c r="C975" s="226" t="s">
        <v>325</v>
      </c>
      <c r="D975" s="227">
        <v>1297438.88</v>
      </c>
      <c r="E975" s="217">
        <v>1297438.88</v>
      </c>
      <c r="F975" s="228">
        <v>0</v>
      </c>
      <c r="G975" s="195"/>
    </row>
    <row r="976" spans="1:7" s="196" customFormat="1" ht="22.5">
      <c r="A976" s="224" t="s">
        <v>2721</v>
      </c>
      <c r="B976" s="225">
        <v>200</v>
      </c>
      <c r="C976" s="226" t="s">
        <v>326</v>
      </c>
      <c r="D976" s="227">
        <v>1297438.88</v>
      </c>
      <c r="E976" s="217">
        <v>1297438.88</v>
      </c>
      <c r="F976" s="228">
        <v>0</v>
      </c>
      <c r="G976" s="195"/>
    </row>
    <row r="977" spans="1:7" s="196" customFormat="1" ht="22.5">
      <c r="A977" s="224" t="s">
        <v>2722</v>
      </c>
      <c r="B977" s="225">
        <v>200</v>
      </c>
      <c r="C977" s="226" t="s">
        <v>327</v>
      </c>
      <c r="D977" s="227">
        <v>1297438.88</v>
      </c>
      <c r="E977" s="217">
        <v>1297438.88</v>
      </c>
      <c r="F977" s="228">
        <v>0</v>
      </c>
      <c r="G977" s="195"/>
    </row>
    <row r="978" spans="1:7" s="189" customFormat="1" ht="22.5">
      <c r="A978" s="224" t="s">
        <v>3014</v>
      </c>
      <c r="B978" s="225">
        <v>200</v>
      </c>
      <c r="C978" s="226" t="s">
        <v>328</v>
      </c>
      <c r="D978" s="227">
        <v>1297438.88</v>
      </c>
      <c r="E978" s="217">
        <v>1297438.88</v>
      </c>
      <c r="F978" s="228">
        <v>0</v>
      </c>
      <c r="G978" s="188"/>
    </row>
    <row r="979" spans="1:7" s="196" customFormat="1" ht="12.75">
      <c r="A979" s="193" t="s">
        <v>1039</v>
      </c>
      <c r="B979" s="213">
        <v>200</v>
      </c>
      <c r="C979" s="191" t="s">
        <v>329</v>
      </c>
      <c r="D979" s="222">
        <v>1297438.88</v>
      </c>
      <c r="E979" s="220">
        <v>1297438.88</v>
      </c>
      <c r="F979" s="223">
        <v>0</v>
      </c>
      <c r="G979" s="195"/>
    </row>
    <row r="980" spans="1:7" s="196" customFormat="1" ht="12.75">
      <c r="A980" s="224" t="s">
        <v>2176</v>
      </c>
      <c r="B980" s="225">
        <v>200</v>
      </c>
      <c r="C980" s="226" t="s">
        <v>330</v>
      </c>
      <c r="D980" s="227">
        <v>281264.72</v>
      </c>
      <c r="E980" s="217">
        <v>281264.72</v>
      </c>
      <c r="F980" s="228">
        <v>0</v>
      </c>
      <c r="G980" s="195"/>
    </row>
    <row r="981" spans="1:7" s="196" customFormat="1" ht="22.5">
      <c r="A981" s="224" t="s">
        <v>2721</v>
      </c>
      <c r="B981" s="225">
        <v>200</v>
      </c>
      <c r="C981" s="226" t="s">
        <v>331</v>
      </c>
      <c r="D981" s="227">
        <v>263742.4</v>
      </c>
      <c r="E981" s="217">
        <v>263742.4</v>
      </c>
      <c r="F981" s="228">
        <v>0</v>
      </c>
      <c r="G981" s="195"/>
    </row>
    <row r="982" spans="1:7" s="189" customFormat="1" ht="22.5">
      <c r="A982" s="224" t="s">
        <v>2722</v>
      </c>
      <c r="B982" s="225">
        <v>200</v>
      </c>
      <c r="C982" s="226" t="s">
        <v>332</v>
      </c>
      <c r="D982" s="227">
        <v>263742.4</v>
      </c>
      <c r="E982" s="217">
        <v>263742.4</v>
      </c>
      <c r="F982" s="228">
        <v>0</v>
      </c>
      <c r="G982" s="188"/>
    </row>
    <row r="983" spans="1:7" s="196" customFormat="1" ht="22.5">
      <c r="A983" s="224" t="s">
        <v>3014</v>
      </c>
      <c r="B983" s="225">
        <v>200</v>
      </c>
      <c r="C983" s="226" t="s">
        <v>333</v>
      </c>
      <c r="D983" s="227">
        <v>263742.4</v>
      </c>
      <c r="E983" s="217">
        <v>263742.4</v>
      </c>
      <c r="F983" s="228">
        <v>0</v>
      </c>
      <c r="G983" s="195"/>
    </row>
    <row r="984" spans="1:7" s="196" customFormat="1" ht="12.75">
      <c r="A984" s="193" t="s">
        <v>1045</v>
      </c>
      <c r="B984" s="213">
        <v>200</v>
      </c>
      <c r="C984" s="191" t="s">
        <v>334</v>
      </c>
      <c r="D984" s="222">
        <v>263742.4</v>
      </c>
      <c r="E984" s="220">
        <v>263742.4</v>
      </c>
      <c r="F984" s="223">
        <v>0</v>
      </c>
      <c r="G984" s="195"/>
    </row>
    <row r="985" spans="1:7" s="196" customFormat="1" ht="12.75">
      <c r="A985" s="224" t="s">
        <v>2723</v>
      </c>
      <c r="B985" s="225">
        <v>200</v>
      </c>
      <c r="C985" s="226" t="s">
        <v>335</v>
      </c>
      <c r="D985" s="227">
        <v>17522.32</v>
      </c>
      <c r="E985" s="217">
        <v>17522.32</v>
      </c>
      <c r="F985" s="228">
        <v>0</v>
      </c>
      <c r="G985" s="195"/>
    </row>
    <row r="986" spans="1:7" s="189" customFormat="1" ht="12.75">
      <c r="A986" s="224" t="s">
        <v>2725</v>
      </c>
      <c r="B986" s="225">
        <v>200</v>
      </c>
      <c r="C986" s="226" t="s">
        <v>336</v>
      </c>
      <c r="D986" s="227">
        <v>17522.32</v>
      </c>
      <c r="E986" s="217">
        <v>17522.32</v>
      </c>
      <c r="F986" s="228">
        <v>0</v>
      </c>
      <c r="G986" s="188"/>
    </row>
    <row r="987" spans="1:7" s="196" customFormat="1" ht="12.75">
      <c r="A987" s="224" t="s">
        <v>3015</v>
      </c>
      <c r="B987" s="225">
        <v>200</v>
      </c>
      <c r="C987" s="226" t="s">
        <v>337</v>
      </c>
      <c r="D987" s="227">
        <v>17522.32</v>
      </c>
      <c r="E987" s="217">
        <v>17522.32</v>
      </c>
      <c r="F987" s="228">
        <v>0</v>
      </c>
      <c r="G987" s="195"/>
    </row>
    <row r="988" spans="1:7" s="196" customFormat="1" ht="12.75">
      <c r="A988" s="193" t="s">
        <v>1043</v>
      </c>
      <c r="B988" s="213">
        <v>200</v>
      </c>
      <c r="C988" s="191" t="s">
        <v>338</v>
      </c>
      <c r="D988" s="222">
        <v>17522.32</v>
      </c>
      <c r="E988" s="220">
        <v>17522.32</v>
      </c>
      <c r="F988" s="223">
        <v>0</v>
      </c>
      <c r="G988" s="195"/>
    </row>
    <row r="989" spans="1:7" s="196" customFormat="1" ht="22.5">
      <c r="A989" s="224" t="s">
        <v>2749</v>
      </c>
      <c r="B989" s="225">
        <v>200</v>
      </c>
      <c r="C989" s="226" t="s">
        <v>339</v>
      </c>
      <c r="D989" s="227">
        <v>7184153.62</v>
      </c>
      <c r="E989" s="217">
        <v>7148233.27</v>
      </c>
      <c r="F989" s="228">
        <v>35920.35000000056</v>
      </c>
      <c r="G989" s="195"/>
    </row>
    <row r="990" spans="1:7" s="189" customFormat="1" ht="22.5">
      <c r="A990" s="224" t="s">
        <v>2721</v>
      </c>
      <c r="B990" s="225">
        <v>200</v>
      </c>
      <c r="C990" s="226" t="s">
        <v>340</v>
      </c>
      <c r="D990" s="227">
        <v>7184153.62</v>
      </c>
      <c r="E990" s="217">
        <v>7148233.27</v>
      </c>
      <c r="F990" s="228">
        <v>35920.35000000056</v>
      </c>
      <c r="G990" s="188"/>
    </row>
    <row r="991" spans="1:7" s="196" customFormat="1" ht="22.5">
      <c r="A991" s="224" t="s">
        <v>2722</v>
      </c>
      <c r="B991" s="225">
        <v>200</v>
      </c>
      <c r="C991" s="226" t="s">
        <v>341</v>
      </c>
      <c r="D991" s="227">
        <v>7184153.62</v>
      </c>
      <c r="E991" s="217">
        <v>7148233.27</v>
      </c>
      <c r="F991" s="228">
        <v>35920.35000000056</v>
      </c>
      <c r="G991" s="195"/>
    </row>
    <row r="992" spans="1:7" s="196" customFormat="1" ht="22.5">
      <c r="A992" s="224" t="s">
        <v>3014</v>
      </c>
      <c r="B992" s="225">
        <v>200</v>
      </c>
      <c r="C992" s="226" t="s">
        <v>342</v>
      </c>
      <c r="D992" s="227">
        <v>7184153.62</v>
      </c>
      <c r="E992" s="217">
        <v>7148233.27</v>
      </c>
      <c r="F992" s="228">
        <v>35920.35000000056</v>
      </c>
      <c r="G992" s="195"/>
    </row>
    <row r="993" spans="1:7" s="196" customFormat="1" ht="12.75">
      <c r="A993" s="193" t="s">
        <v>1039</v>
      </c>
      <c r="B993" s="213">
        <v>200</v>
      </c>
      <c r="C993" s="191" t="s">
        <v>343</v>
      </c>
      <c r="D993" s="222">
        <v>7184153.62</v>
      </c>
      <c r="E993" s="220">
        <v>7148233.27</v>
      </c>
      <c r="F993" s="223">
        <v>35920.35000000056</v>
      </c>
      <c r="G993" s="195"/>
    </row>
    <row r="994" spans="1:7" s="196" customFormat="1" ht="12.75">
      <c r="A994" s="224" t="s">
        <v>519</v>
      </c>
      <c r="B994" s="225">
        <v>200</v>
      </c>
      <c r="C994" s="226" t="s">
        <v>344</v>
      </c>
      <c r="D994" s="227">
        <v>59584064.76</v>
      </c>
      <c r="E994" s="217">
        <v>49646332.49</v>
      </c>
      <c r="F994" s="228">
        <v>9937732.269999996</v>
      </c>
      <c r="G994" s="195"/>
    </row>
    <row r="995" spans="1:7" s="189" customFormat="1" ht="12.75">
      <c r="A995" s="224" t="s">
        <v>1786</v>
      </c>
      <c r="B995" s="225">
        <v>200</v>
      </c>
      <c r="C995" s="226" t="s">
        <v>345</v>
      </c>
      <c r="D995" s="227">
        <v>59584064.76</v>
      </c>
      <c r="E995" s="217">
        <v>49646332.49</v>
      </c>
      <c r="F995" s="228">
        <v>9937732.269999996</v>
      </c>
      <c r="G995" s="188"/>
    </row>
    <row r="996" spans="1:7" s="196" customFormat="1" ht="45">
      <c r="A996" s="224" t="s">
        <v>1842</v>
      </c>
      <c r="B996" s="225">
        <v>200</v>
      </c>
      <c r="C996" s="226" t="s">
        <v>346</v>
      </c>
      <c r="D996" s="227">
        <v>6414930</v>
      </c>
      <c r="E996" s="217">
        <v>6414930</v>
      </c>
      <c r="F996" s="228">
        <v>0</v>
      </c>
      <c r="G996" s="195"/>
    </row>
    <row r="997" spans="1:7" s="196" customFormat="1" ht="45">
      <c r="A997" s="224" t="s">
        <v>1843</v>
      </c>
      <c r="B997" s="225">
        <v>200</v>
      </c>
      <c r="C997" s="226" t="s">
        <v>347</v>
      </c>
      <c r="D997" s="227">
        <v>100000</v>
      </c>
      <c r="E997" s="217">
        <v>100000</v>
      </c>
      <c r="F997" s="228">
        <v>0</v>
      </c>
      <c r="G997" s="195"/>
    </row>
    <row r="998" spans="1:7" s="196" customFormat="1" ht="12.75">
      <c r="A998" s="224" t="s">
        <v>2723</v>
      </c>
      <c r="B998" s="225">
        <v>200</v>
      </c>
      <c r="C998" s="226" t="s">
        <v>348</v>
      </c>
      <c r="D998" s="227">
        <v>100000</v>
      </c>
      <c r="E998" s="217">
        <v>100000</v>
      </c>
      <c r="F998" s="228">
        <v>0</v>
      </c>
      <c r="G998" s="195"/>
    </row>
    <row r="999" spans="1:7" s="196" customFormat="1" ht="22.5">
      <c r="A999" s="224" t="s">
        <v>2166</v>
      </c>
      <c r="B999" s="225">
        <v>200</v>
      </c>
      <c r="C999" s="226" t="s">
        <v>349</v>
      </c>
      <c r="D999" s="227">
        <v>100000</v>
      </c>
      <c r="E999" s="217">
        <v>100000</v>
      </c>
      <c r="F999" s="228">
        <v>0</v>
      </c>
      <c r="G999" s="195"/>
    </row>
    <row r="1000" spans="1:7" s="189" customFormat="1" ht="22.5">
      <c r="A1000" s="193" t="s">
        <v>2167</v>
      </c>
      <c r="B1000" s="213">
        <v>200</v>
      </c>
      <c r="C1000" s="191" t="s">
        <v>350</v>
      </c>
      <c r="D1000" s="222">
        <v>100000</v>
      </c>
      <c r="E1000" s="220">
        <v>100000</v>
      </c>
      <c r="F1000" s="223">
        <v>0</v>
      </c>
      <c r="G1000" s="188"/>
    </row>
    <row r="1001" spans="1:7" s="196" customFormat="1" ht="45">
      <c r="A1001" s="224" t="s">
        <v>1844</v>
      </c>
      <c r="B1001" s="225">
        <v>200</v>
      </c>
      <c r="C1001" s="226" t="s">
        <v>649</v>
      </c>
      <c r="D1001" s="227">
        <v>110000</v>
      </c>
      <c r="E1001" s="217">
        <v>110000</v>
      </c>
      <c r="F1001" s="228">
        <v>0</v>
      </c>
      <c r="G1001" s="195"/>
    </row>
    <row r="1002" spans="1:7" s="196" customFormat="1" ht="12.75">
      <c r="A1002" s="224" t="s">
        <v>2723</v>
      </c>
      <c r="B1002" s="225">
        <v>200</v>
      </c>
      <c r="C1002" s="226" t="s">
        <v>650</v>
      </c>
      <c r="D1002" s="227">
        <v>110000</v>
      </c>
      <c r="E1002" s="217">
        <v>110000</v>
      </c>
      <c r="F1002" s="228">
        <v>0</v>
      </c>
      <c r="G1002" s="195"/>
    </row>
    <row r="1003" spans="1:7" s="196" customFormat="1" ht="22.5">
      <c r="A1003" s="224" t="s">
        <v>2166</v>
      </c>
      <c r="B1003" s="225">
        <v>200</v>
      </c>
      <c r="C1003" s="226" t="s">
        <v>651</v>
      </c>
      <c r="D1003" s="227">
        <v>110000</v>
      </c>
      <c r="E1003" s="217">
        <v>110000</v>
      </c>
      <c r="F1003" s="228">
        <v>0</v>
      </c>
      <c r="G1003" s="195"/>
    </row>
    <row r="1004" spans="1:7" s="189" customFormat="1" ht="22.5">
      <c r="A1004" s="193" t="s">
        <v>2167</v>
      </c>
      <c r="B1004" s="214">
        <v>200</v>
      </c>
      <c r="C1004" s="191" t="s">
        <v>652</v>
      </c>
      <c r="D1004" s="222">
        <v>110000</v>
      </c>
      <c r="E1004" s="220">
        <v>110000</v>
      </c>
      <c r="F1004" s="223">
        <v>0</v>
      </c>
      <c r="G1004" s="188"/>
    </row>
    <row r="1005" spans="1:7" s="196" customFormat="1" ht="45">
      <c r="A1005" s="224" t="s">
        <v>1845</v>
      </c>
      <c r="B1005" s="225">
        <v>200</v>
      </c>
      <c r="C1005" s="226" t="s">
        <v>653</v>
      </c>
      <c r="D1005" s="227">
        <v>100000</v>
      </c>
      <c r="E1005" s="217">
        <v>100000</v>
      </c>
      <c r="F1005" s="228">
        <v>0</v>
      </c>
      <c r="G1005" s="195"/>
    </row>
    <row r="1006" spans="1:7" s="196" customFormat="1" ht="12.75">
      <c r="A1006" s="224" t="s">
        <v>2723</v>
      </c>
      <c r="B1006" s="225">
        <v>200</v>
      </c>
      <c r="C1006" s="226" t="s">
        <v>654</v>
      </c>
      <c r="D1006" s="227">
        <v>100000</v>
      </c>
      <c r="E1006" s="217">
        <v>100000</v>
      </c>
      <c r="F1006" s="228">
        <v>0</v>
      </c>
      <c r="G1006" s="195"/>
    </row>
    <row r="1007" spans="1:7" s="196" customFormat="1" ht="22.5">
      <c r="A1007" s="224" t="s">
        <v>2166</v>
      </c>
      <c r="B1007" s="225">
        <v>200</v>
      </c>
      <c r="C1007" s="226" t="s">
        <v>655</v>
      </c>
      <c r="D1007" s="227">
        <v>100000</v>
      </c>
      <c r="E1007" s="217">
        <v>100000</v>
      </c>
      <c r="F1007" s="228">
        <v>0</v>
      </c>
      <c r="G1007" s="195"/>
    </row>
    <row r="1008" spans="1:7" s="196" customFormat="1" ht="22.5">
      <c r="A1008" s="193" t="s">
        <v>2167</v>
      </c>
      <c r="B1008" s="213">
        <v>200</v>
      </c>
      <c r="C1008" s="191" t="s">
        <v>656</v>
      </c>
      <c r="D1008" s="222">
        <v>100000</v>
      </c>
      <c r="E1008" s="220">
        <v>100000</v>
      </c>
      <c r="F1008" s="223">
        <v>0</v>
      </c>
      <c r="G1008" s="195"/>
    </row>
    <row r="1009" spans="1:7" s="196" customFormat="1" ht="67.5">
      <c r="A1009" s="229" t="s">
        <v>2875</v>
      </c>
      <c r="B1009" s="225">
        <v>200</v>
      </c>
      <c r="C1009" s="226" t="s">
        <v>657</v>
      </c>
      <c r="D1009" s="227">
        <v>100000</v>
      </c>
      <c r="E1009" s="217">
        <v>100000</v>
      </c>
      <c r="F1009" s="228">
        <v>0</v>
      </c>
      <c r="G1009" s="195"/>
    </row>
    <row r="1010" spans="1:7" s="196" customFormat="1" ht="12.75">
      <c r="A1010" s="224" t="s">
        <v>2723</v>
      </c>
      <c r="B1010" s="225">
        <v>200</v>
      </c>
      <c r="C1010" s="226" t="s">
        <v>658</v>
      </c>
      <c r="D1010" s="227">
        <v>100000</v>
      </c>
      <c r="E1010" s="217">
        <v>100000</v>
      </c>
      <c r="F1010" s="228">
        <v>0</v>
      </c>
      <c r="G1010" s="195"/>
    </row>
    <row r="1011" spans="1:7" s="196" customFormat="1" ht="22.5">
      <c r="A1011" s="224" t="s">
        <v>2166</v>
      </c>
      <c r="B1011" s="225">
        <v>200</v>
      </c>
      <c r="C1011" s="226" t="s">
        <v>659</v>
      </c>
      <c r="D1011" s="227">
        <v>100000</v>
      </c>
      <c r="E1011" s="217">
        <v>100000</v>
      </c>
      <c r="F1011" s="228">
        <v>0</v>
      </c>
      <c r="G1011" s="195"/>
    </row>
    <row r="1012" spans="1:7" s="196" customFormat="1" ht="22.5">
      <c r="A1012" s="193" t="s">
        <v>2167</v>
      </c>
      <c r="B1012" s="213">
        <v>200</v>
      </c>
      <c r="C1012" s="191" t="s">
        <v>660</v>
      </c>
      <c r="D1012" s="222">
        <v>100000</v>
      </c>
      <c r="E1012" s="220">
        <v>100000</v>
      </c>
      <c r="F1012" s="223">
        <v>0</v>
      </c>
      <c r="G1012" s="195"/>
    </row>
    <row r="1013" spans="1:7" s="189" customFormat="1" ht="33.75">
      <c r="A1013" s="224" t="s">
        <v>3036</v>
      </c>
      <c r="B1013" s="225">
        <v>200</v>
      </c>
      <c r="C1013" s="226" t="s">
        <v>661</v>
      </c>
      <c r="D1013" s="227">
        <v>96000</v>
      </c>
      <c r="E1013" s="217">
        <v>96000</v>
      </c>
      <c r="F1013" s="228">
        <v>0</v>
      </c>
      <c r="G1013" s="188"/>
    </row>
    <row r="1014" spans="1:7" s="196" customFormat="1" ht="22.5">
      <c r="A1014" s="224" t="s">
        <v>2721</v>
      </c>
      <c r="B1014" s="225">
        <v>200</v>
      </c>
      <c r="C1014" s="226" t="s">
        <v>662</v>
      </c>
      <c r="D1014" s="227">
        <v>96000</v>
      </c>
      <c r="E1014" s="217">
        <v>96000</v>
      </c>
      <c r="F1014" s="228">
        <v>0</v>
      </c>
      <c r="G1014" s="195"/>
    </row>
    <row r="1015" spans="1:7" s="196" customFormat="1" ht="22.5">
      <c r="A1015" s="224" t="s">
        <v>2722</v>
      </c>
      <c r="B1015" s="225">
        <v>200</v>
      </c>
      <c r="C1015" s="226" t="s">
        <v>663</v>
      </c>
      <c r="D1015" s="227">
        <v>96000</v>
      </c>
      <c r="E1015" s="217">
        <v>96000</v>
      </c>
      <c r="F1015" s="228">
        <v>0</v>
      </c>
      <c r="G1015" s="195"/>
    </row>
    <row r="1016" spans="1:7" s="196" customFormat="1" ht="22.5">
      <c r="A1016" s="224" t="s">
        <v>3014</v>
      </c>
      <c r="B1016" s="225">
        <v>200</v>
      </c>
      <c r="C1016" s="226" t="s">
        <v>664</v>
      </c>
      <c r="D1016" s="227">
        <v>96000</v>
      </c>
      <c r="E1016" s="217">
        <v>96000</v>
      </c>
      <c r="F1016" s="228">
        <v>0</v>
      </c>
      <c r="G1016" s="195"/>
    </row>
    <row r="1017" spans="1:7" s="196" customFormat="1" ht="12.75">
      <c r="A1017" s="193" t="s">
        <v>1042</v>
      </c>
      <c r="B1017" s="213">
        <v>200</v>
      </c>
      <c r="C1017" s="191" t="s">
        <v>665</v>
      </c>
      <c r="D1017" s="222">
        <v>96000</v>
      </c>
      <c r="E1017" s="220">
        <v>96000</v>
      </c>
      <c r="F1017" s="223">
        <v>0</v>
      </c>
      <c r="G1017" s="195"/>
    </row>
    <row r="1018" spans="1:7" s="196" customFormat="1" ht="22.5">
      <c r="A1018" s="224" t="s">
        <v>2876</v>
      </c>
      <c r="B1018" s="225">
        <v>200</v>
      </c>
      <c r="C1018" s="226" t="s">
        <v>2877</v>
      </c>
      <c r="D1018" s="227">
        <v>4712930</v>
      </c>
      <c r="E1018" s="217">
        <v>4712930</v>
      </c>
      <c r="F1018" s="228">
        <v>0</v>
      </c>
      <c r="G1018" s="195"/>
    </row>
    <row r="1019" spans="1:7" s="189" customFormat="1" ht="12.75">
      <c r="A1019" s="224" t="s">
        <v>2723</v>
      </c>
      <c r="B1019" s="225">
        <v>200</v>
      </c>
      <c r="C1019" s="226" t="s">
        <v>2878</v>
      </c>
      <c r="D1019" s="227">
        <v>4712930</v>
      </c>
      <c r="E1019" s="217">
        <v>4712930</v>
      </c>
      <c r="F1019" s="228">
        <v>0</v>
      </c>
      <c r="G1019" s="188"/>
    </row>
    <row r="1020" spans="1:7" s="196" customFormat="1" ht="22.5">
      <c r="A1020" s="224" t="s">
        <v>2166</v>
      </c>
      <c r="B1020" s="225">
        <v>200</v>
      </c>
      <c r="C1020" s="226" t="s">
        <v>2879</v>
      </c>
      <c r="D1020" s="227">
        <v>4712930</v>
      </c>
      <c r="E1020" s="217">
        <v>4712930</v>
      </c>
      <c r="F1020" s="228">
        <v>0</v>
      </c>
      <c r="G1020" s="195"/>
    </row>
    <row r="1021" spans="1:7" s="196" customFormat="1" ht="22.5">
      <c r="A1021" s="193" t="s">
        <v>2167</v>
      </c>
      <c r="B1021" s="213">
        <v>200</v>
      </c>
      <c r="C1021" s="191" t="s">
        <v>2880</v>
      </c>
      <c r="D1021" s="222">
        <v>4712930</v>
      </c>
      <c r="E1021" s="220">
        <v>4712930</v>
      </c>
      <c r="F1021" s="223">
        <v>0</v>
      </c>
      <c r="G1021" s="195"/>
    </row>
    <row r="1022" spans="1:7" s="196" customFormat="1" ht="33.75">
      <c r="A1022" s="224" t="s">
        <v>2881</v>
      </c>
      <c r="B1022" s="230">
        <v>200</v>
      </c>
      <c r="C1022" s="226" t="s">
        <v>2882</v>
      </c>
      <c r="D1022" s="227">
        <v>1196000</v>
      </c>
      <c r="E1022" s="217">
        <v>1196000</v>
      </c>
      <c r="F1022" s="228">
        <v>0</v>
      </c>
      <c r="G1022" s="195"/>
    </row>
    <row r="1023" spans="1:7" s="196" customFormat="1" ht="12.75">
      <c r="A1023" s="224" t="s">
        <v>2723</v>
      </c>
      <c r="B1023" s="225">
        <v>200</v>
      </c>
      <c r="C1023" s="226" t="s">
        <v>2883</v>
      </c>
      <c r="D1023" s="227">
        <v>1196000</v>
      </c>
      <c r="E1023" s="217">
        <v>1196000</v>
      </c>
      <c r="F1023" s="228">
        <v>0</v>
      </c>
      <c r="G1023" s="195"/>
    </row>
    <row r="1024" spans="1:7" s="196" customFormat="1" ht="22.5">
      <c r="A1024" s="224" t="s">
        <v>2166</v>
      </c>
      <c r="B1024" s="225">
        <v>200</v>
      </c>
      <c r="C1024" s="226" t="s">
        <v>2884</v>
      </c>
      <c r="D1024" s="227">
        <v>1196000</v>
      </c>
      <c r="E1024" s="217">
        <v>1196000</v>
      </c>
      <c r="F1024" s="228">
        <v>0</v>
      </c>
      <c r="G1024" s="195"/>
    </row>
    <row r="1025" spans="1:7" s="196" customFormat="1" ht="22.5">
      <c r="A1025" s="193" t="s">
        <v>2167</v>
      </c>
      <c r="B1025" s="213">
        <v>200</v>
      </c>
      <c r="C1025" s="191" t="s">
        <v>2885</v>
      </c>
      <c r="D1025" s="222">
        <v>1196000</v>
      </c>
      <c r="E1025" s="220">
        <v>1196000</v>
      </c>
      <c r="F1025" s="223">
        <v>0</v>
      </c>
      <c r="G1025" s="195"/>
    </row>
    <row r="1026" spans="1:7" s="196" customFormat="1" ht="12.75">
      <c r="A1026" s="224" t="s">
        <v>3011</v>
      </c>
      <c r="B1026" s="225">
        <v>200</v>
      </c>
      <c r="C1026" s="226" t="s">
        <v>666</v>
      </c>
      <c r="D1026" s="227">
        <v>53169134.76</v>
      </c>
      <c r="E1026" s="217">
        <v>43231402.49</v>
      </c>
      <c r="F1026" s="228">
        <v>9937732.269999996</v>
      </c>
      <c r="G1026" s="195"/>
    </row>
    <row r="1027" spans="1:7" s="196" customFormat="1" ht="112.5">
      <c r="A1027" s="229" t="s">
        <v>2886</v>
      </c>
      <c r="B1027" s="225">
        <v>200</v>
      </c>
      <c r="C1027" s="226" t="s">
        <v>667</v>
      </c>
      <c r="D1027" s="227">
        <v>52719134.76</v>
      </c>
      <c r="E1027" s="217">
        <v>42781402.49</v>
      </c>
      <c r="F1027" s="228">
        <v>9937732.269999996</v>
      </c>
      <c r="G1027" s="195"/>
    </row>
    <row r="1028" spans="1:7" s="196" customFormat="1" ht="12.75">
      <c r="A1028" s="224" t="s">
        <v>2723</v>
      </c>
      <c r="B1028" s="225">
        <v>200</v>
      </c>
      <c r="C1028" s="226" t="s">
        <v>668</v>
      </c>
      <c r="D1028" s="227">
        <v>52719134.76</v>
      </c>
      <c r="E1028" s="217">
        <v>42781402.49</v>
      </c>
      <c r="F1028" s="228">
        <v>9937732.269999996</v>
      </c>
      <c r="G1028" s="195"/>
    </row>
    <row r="1029" spans="1:7" s="189" customFormat="1" ht="22.5">
      <c r="A1029" s="224" t="s">
        <v>2166</v>
      </c>
      <c r="B1029" s="225">
        <v>200</v>
      </c>
      <c r="C1029" s="226" t="s">
        <v>1846</v>
      </c>
      <c r="D1029" s="227">
        <v>52719134.76</v>
      </c>
      <c r="E1029" s="217">
        <v>42781402.49</v>
      </c>
      <c r="F1029" s="228">
        <v>9937732.269999996</v>
      </c>
      <c r="G1029" s="188"/>
    </row>
    <row r="1030" spans="1:7" s="196" customFormat="1" ht="22.5">
      <c r="A1030" s="193" t="s">
        <v>2167</v>
      </c>
      <c r="B1030" s="213">
        <v>200</v>
      </c>
      <c r="C1030" s="191" t="s">
        <v>1847</v>
      </c>
      <c r="D1030" s="222">
        <v>52719134.76</v>
      </c>
      <c r="E1030" s="220">
        <v>42781402.49</v>
      </c>
      <c r="F1030" s="223">
        <v>9937732.269999996</v>
      </c>
      <c r="G1030" s="195"/>
    </row>
    <row r="1031" spans="1:7" s="196" customFormat="1" ht="22.5">
      <c r="A1031" s="224" t="s">
        <v>199</v>
      </c>
      <c r="B1031" s="225">
        <v>200</v>
      </c>
      <c r="C1031" s="226" t="s">
        <v>200</v>
      </c>
      <c r="D1031" s="227">
        <v>450000</v>
      </c>
      <c r="E1031" s="217">
        <v>450000</v>
      </c>
      <c r="F1031" s="228">
        <v>0</v>
      </c>
      <c r="G1031" s="195"/>
    </row>
    <row r="1032" spans="1:7" s="196" customFormat="1" ht="12.75">
      <c r="A1032" s="224" t="s">
        <v>2723</v>
      </c>
      <c r="B1032" s="230">
        <v>200</v>
      </c>
      <c r="C1032" s="226" t="s">
        <v>201</v>
      </c>
      <c r="D1032" s="227">
        <v>450000</v>
      </c>
      <c r="E1032" s="217">
        <v>450000</v>
      </c>
      <c r="F1032" s="228">
        <v>0</v>
      </c>
      <c r="G1032" s="195"/>
    </row>
    <row r="1033" spans="1:7" s="196" customFormat="1" ht="22.5">
      <c r="A1033" s="224" t="s">
        <v>2166</v>
      </c>
      <c r="B1033" s="230">
        <v>200</v>
      </c>
      <c r="C1033" s="226" t="s">
        <v>202</v>
      </c>
      <c r="D1033" s="227">
        <v>450000</v>
      </c>
      <c r="E1033" s="217">
        <v>450000</v>
      </c>
      <c r="F1033" s="228">
        <v>0</v>
      </c>
      <c r="G1033" s="195"/>
    </row>
    <row r="1034" spans="1:7" s="189" customFormat="1" ht="22.5">
      <c r="A1034" s="193" t="s">
        <v>2167</v>
      </c>
      <c r="B1034" s="213">
        <v>200</v>
      </c>
      <c r="C1034" s="191" t="s">
        <v>203</v>
      </c>
      <c r="D1034" s="222">
        <v>450000</v>
      </c>
      <c r="E1034" s="220">
        <v>450000</v>
      </c>
      <c r="F1034" s="223">
        <v>0</v>
      </c>
      <c r="G1034" s="188"/>
    </row>
    <row r="1035" spans="1:7" s="196" customFormat="1" ht="12.75">
      <c r="A1035" s="224" t="s">
        <v>1191</v>
      </c>
      <c r="B1035" s="225">
        <v>200</v>
      </c>
      <c r="C1035" s="226" t="s">
        <v>1848</v>
      </c>
      <c r="D1035" s="227">
        <v>489971600</v>
      </c>
      <c r="E1035" s="217">
        <v>489957210.32</v>
      </c>
      <c r="F1035" s="228">
        <v>14389.679999999702</v>
      </c>
      <c r="G1035" s="195"/>
    </row>
    <row r="1036" spans="1:7" s="196" customFormat="1" ht="12.75">
      <c r="A1036" s="224" t="s">
        <v>1783</v>
      </c>
      <c r="B1036" s="225">
        <v>200</v>
      </c>
      <c r="C1036" s="226" t="s">
        <v>1849</v>
      </c>
      <c r="D1036" s="227">
        <v>489971600</v>
      </c>
      <c r="E1036" s="217">
        <v>489957210.32</v>
      </c>
      <c r="F1036" s="228">
        <v>14389.679999999702</v>
      </c>
      <c r="G1036" s="195"/>
    </row>
    <row r="1037" spans="1:7" s="196" customFormat="1" ht="67.5">
      <c r="A1037" s="229" t="s">
        <v>2795</v>
      </c>
      <c r="B1037" s="225">
        <v>200</v>
      </c>
      <c r="C1037" s="226" t="s">
        <v>1850</v>
      </c>
      <c r="D1037" s="227">
        <v>481981900</v>
      </c>
      <c r="E1037" s="217">
        <v>481981900</v>
      </c>
      <c r="F1037" s="228">
        <v>0</v>
      </c>
      <c r="G1037" s="195"/>
    </row>
    <row r="1038" spans="1:7" s="196" customFormat="1" ht="90">
      <c r="A1038" s="229" t="s">
        <v>2797</v>
      </c>
      <c r="B1038" s="225">
        <v>200</v>
      </c>
      <c r="C1038" s="226" t="s">
        <v>1851</v>
      </c>
      <c r="D1038" s="227">
        <v>481981900</v>
      </c>
      <c r="E1038" s="217">
        <v>481981900</v>
      </c>
      <c r="F1038" s="228">
        <v>0</v>
      </c>
      <c r="G1038" s="195"/>
    </row>
    <row r="1039" spans="1:7" s="196" customFormat="1" ht="33.75">
      <c r="A1039" s="224" t="s">
        <v>3037</v>
      </c>
      <c r="B1039" s="230">
        <v>200</v>
      </c>
      <c r="C1039" s="226" t="s">
        <v>1852</v>
      </c>
      <c r="D1039" s="227">
        <v>481981900</v>
      </c>
      <c r="E1039" s="217">
        <v>481981900</v>
      </c>
      <c r="F1039" s="228">
        <v>0</v>
      </c>
      <c r="G1039" s="195"/>
    </row>
    <row r="1040" spans="1:7" s="196" customFormat="1" ht="22.5">
      <c r="A1040" s="224" t="s">
        <v>2721</v>
      </c>
      <c r="B1040" s="230">
        <v>200</v>
      </c>
      <c r="C1040" s="226" t="s">
        <v>1853</v>
      </c>
      <c r="D1040" s="227">
        <v>481981900</v>
      </c>
      <c r="E1040" s="217">
        <v>481981900</v>
      </c>
      <c r="F1040" s="228">
        <v>0</v>
      </c>
      <c r="G1040" s="195"/>
    </row>
    <row r="1041" spans="1:7" s="189" customFormat="1" ht="22.5">
      <c r="A1041" s="224" t="s">
        <v>2722</v>
      </c>
      <c r="B1041" s="225">
        <v>200</v>
      </c>
      <c r="C1041" s="226" t="s">
        <v>1854</v>
      </c>
      <c r="D1041" s="227">
        <v>481981900</v>
      </c>
      <c r="E1041" s="217">
        <v>481981900</v>
      </c>
      <c r="F1041" s="228">
        <v>0</v>
      </c>
      <c r="G1041" s="188"/>
    </row>
    <row r="1042" spans="1:7" s="196" customFormat="1" ht="22.5">
      <c r="A1042" s="224" t="s">
        <v>3014</v>
      </c>
      <c r="B1042" s="225">
        <v>200</v>
      </c>
      <c r="C1042" s="226" t="s">
        <v>1855</v>
      </c>
      <c r="D1042" s="227">
        <v>481981900</v>
      </c>
      <c r="E1042" s="217">
        <v>481981900</v>
      </c>
      <c r="F1042" s="228">
        <v>0</v>
      </c>
      <c r="G1042" s="195"/>
    </row>
    <row r="1043" spans="1:7" s="196" customFormat="1" ht="12.75">
      <c r="A1043" s="193" t="s">
        <v>1045</v>
      </c>
      <c r="B1043" s="213">
        <v>200</v>
      </c>
      <c r="C1043" s="191" t="s">
        <v>1856</v>
      </c>
      <c r="D1043" s="222">
        <v>481981900</v>
      </c>
      <c r="E1043" s="220">
        <v>481981900</v>
      </c>
      <c r="F1043" s="223">
        <v>0</v>
      </c>
      <c r="G1043" s="195"/>
    </row>
    <row r="1044" spans="1:7" s="196" customFormat="1" ht="56.25">
      <c r="A1044" s="229" t="s">
        <v>2823</v>
      </c>
      <c r="B1044" s="225">
        <v>200</v>
      </c>
      <c r="C1044" s="226" t="s">
        <v>1857</v>
      </c>
      <c r="D1044" s="227">
        <v>7989700</v>
      </c>
      <c r="E1044" s="217">
        <v>7975310.32</v>
      </c>
      <c r="F1044" s="228">
        <v>14389.679999999702</v>
      </c>
      <c r="G1044" s="195"/>
    </row>
    <row r="1045" spans="1:7" s="189" customFormat="1" ht="67.5">
      <c r="A1045" s="229" t="s">
        <v>2887</v>
      </c>
      <c r="B1045" s="225">
        <v>200</v>
      </c>
      <c r="C1045" s="226" t="s">
        <v>1858</v>
      </c>
      <c r="D1045" s="227">
        <v>7989700</v>
      </c>
      <c r="E1045" s="217">
        <v>7975310.32</v>
      </c>
      <c r="F1045" s="228">
        <v>14389.679999999702</v>
      </c>
      <c r="G1045" s="188"/>
    </row>
    <row r="1046" spans="1:7" s="196" customFormat="1" ht="22.5">
      <c r="A1046" s="224" t="s">
        <v>2721</v>
      </c>
      <c r="B1046" s="225">
        <v>200</v>
      </c>
      <c r="C1046" s="226" t="s">
        <v>1859</v>
      </c>
      <c r="D1046" s="227">
        <v>7989700</v>
      </c>
      <c r="E1046" s="217">
        <v>7975310.32</v>
      </c>
      <c r="F1046" s="228">
        <v>14389.679999999702</v>
      </c>
      <c r="G1046" s="195"/>
    </row>
    <row r="1047" spans="1:7" s="196" customFormat="1" ht="22.5">
      <c r="A1047" s="224" t="s">
        <v>2722</v>
      </c>
      <c r="B1047" s="225">
        <v>200</v>
      </c>
      <c r="C1047" s="226" t="s">
        <v>1860</v>
      </c>
      <c r="D1047" s="227">
        <v>7989700</v>
      </c>
      <c r="E1047" s="217">
        <v>7975310.32</v>
      </c>
      <c r="F1047" s="228">
        <v>14389.679999999702</v>
      </c>
      <c r="G1047" s="195"/>
    </row>
    <row r="1048" spans="1:7" s="196" customFormat="1" ht="22.5">
      <c r="A1048" s="224" t="s">
        <v>3014</v>
      </c>
      <c r="B1048" s="225">
        <v>200</v>
      </c>
      <c r="C1048" s="226" t="s">
        <v>1861</v>
      </c>
      <c r="D1048" s="227">
        <v>7989700</v>
      </c>
      <c r="E1048" s="217">
        <v>7975310.32</v>
      </c>
      <c r="F1048" s="228">
        <v>14389.679999999702</v>
      </c>
      <c r="G1048" s="195"/>
    </row>
    <row r="1049" spans="1:7" s="196" customFormat="1" ht="12.75">
      <c r="A1049" s="193" t="s">
        <v>1045</v>
      </c>
      <c r="B1049" s="214">
        <v>200</v>
      </c>
      <c r="C1049" s="191" t="s">
        <v>1862</v>
      </c>
      <c r="D1049" s="222">
        <v>7989700</v>
      </c>
      <c r="E1049" s="220">
        <v>7975310.32</v>
      </c>
      <c r="F1049" s="223">
        <v>14389.679999999702</v>
      </c>
      <c r="G1049" s="195"/>
    </row>
    <row r="1050" spans="1:7" s="189" customFormat="1" ht="22.5">
      <c r="A1050" s="224" t="s">
        <v>1765</v>
      </c>
      <c r="B1050" s="225">
        <v>200</v>
      </c>
      <c r="C1050" s="226" t="s">
        <v>1863</v>
      </c>
      <c r="D1050" s="227">
        <v>643877411.7599999</v>
      </c>
      <c r="E1050" s="217">
        <v>611180797.18</v>
      </c>
      <c r="F1050" s="228">
        <v>32696614.58</v>
      </c>
      <c r="G1050" s="188"/>
    </row>
    <row r="1051" spans="1:7" s="196" customFormat="1" ht="12.75">
      <c r="A1051" s="224" t="s">
        <v>1191</v>
      </c>
      <c r="B1051" s="225">
        <v>200</v>
      </c>
      <c r="C1051" s="226" t="s">
        <v>1864</v>
      </c>
      <c r="D1051" s="227">
        <v>643877411.7599999</v>
      </c>
      <c r="E1051" s="217">
        <v>611180797.18</v>
      </c>
      <c r="F1051" s="228">
        <v>32696614.58</v>
      </c>
      <c r="G1051" s="195"/>
    </row>
    <row r="1052" spans="1:7" s="196" customFormat="1" ht="12.75">
      <c r="A1052" s="224" t="s">
        <v>1766</v>
      </c>
      <c r="B1052" s="225">
        <v>200</v>
      </c>
      <c r="C1052" s="226" t="s">
        <v>1865</v>
      </c>
      <c r="D1052" s="227">
        <v>21534532.8</v>
      </c>
      <c r="E1052" s="217">
        <v>21273472.100000005</v>
      </c>
      <c r="F1052" s="228">
        <v>261060.69999999902</v>
      </c>
      <c r="G1052" s="195"/>
    </row>
    <row r="1053" spans="1:7" s="196" customFormat="1" ht="45">
      <c r="A1053" s="224" t="s">
        <v>1866</v>
      </c>
      <c r="B1053" s="225">
        <v>200</v>
      </c>
      <c r="C1053" s="226" t="s">
        <v>1867</v>
      </c>
      <c r="D1053" s="227">
        <v>21534532.8</v>
      </c>
      <c r="E1053" s="217">
        <v>21273472.100000005</v>
      </c>
      <c r="F1053" s="228">
        <v>261060.69999999902</v>
      </c>
      <c r="G1053" s="195"/>
    </row>
    <row r="1054" spans="1:7" s="189" customFormat="1" ht="56.25">
      <c r="A1054" s="229" t="s">
        <v>2888</v>
      </c>
      <c r="B1054" s="225">
        <v>200</v>
      </c>
      <c r="C1054" s="226" t="s">
        <v>1868</v>
      </c>
      <c r="D1054" s="227">
        <v>21534532.8</v>
      </c>
      <c r="E1054" s="217">
        <v>21273472.100000005</v>
      </c>
      <c r="F1054" s="228">
        <v>261060.69999999902</v>
      </c>
      <c r="G1054" s="188"/>
    </row>
    <row r="1055" spans="1:7" s="196" customFormat="1" ht="22.5">
      <c r="A1055" s="224" t="s">
        <v>3038</v>
      </c>
      <c r="B1055" s="225">
        <v>200</v>
      </c>
      <c r="C1055" s="226" t="s">
        <v>1869</v>
      </c>
      <c r="D1055" s="227">
        <v>19621540</v>
      </c>
      <c r="E1055" s="217">
        <v>19586819.620000005</v>
      </c>
      <c r="F1055" s="228">
        <v>34720.37999999896</v>
      </c>
      <c r="G1055" s="195"/>
    </row>
    <row r="1056" spans="1:7" s="196" customFormat="1" ht="12.75">
      <c r="A1056" s="224" t="s">
        <v>2728</v>
      </c>
      <c r="B1056" s="225">
        <v>200</v>
      </c>
      <c r="C1056" s="226" t="s">
        <v>1870</v>
      </c>
      <c r="D1056" s="227">
        <v>19621540</v>
      </c>
      <c r="E1056" s="217">
        <v>19586819.620000005</v>
      </c>
      <c r="F1056" s="228">
        <v>34720.37999999896</v>
      </c>
      <c r="G1056" s="195"/>
    </row>
    <row r="1057" spans="1:7" s="196" customFormat="1" ht="12.75">
      <c r="A1057" s="224" t="s">
        <v>2730</v>
      </c>
      <c r="B1057" s="225">
        <v>200</v>
      </c>
      <c r="C1057" s="226" t="s">
        <v>1871</v>
      </c>
      <c r="D1057" s="227">
        <v>19621540</v>
      </c>
      <c r="E1057" s="217">
        <v>19586819.620000005</v>
      </c>
      <c r="F1057" s="228">
        <v>34720.37999999896</v>
      </c>
      <c r="G1057" s="195"/>
    </row>
    <row r="1058" spans="1:7" s="196" customFormat="1" ht="12.75">
      <c r="A1058" s="224" t="s">
        <v>3039</v>
      </c>
      <c r="B1058" s="225">
        <v>200</v>
      </c>
      <c r="C1058" s="226" t="s">
        <v>1872</v>
      </c>
      <c r="D1058" s="227">
        <v>19621540</v>
      </c>
      <c r="E1058" s="217">
        <v>19586819.620000005</v>
      </c>
      <c r="F1058" s="228">
        <v>34720.37999999896</v>
      </c>
      <c r="G1058" s="195"/>
    </row>
    <row r="1059" spans="1:7" s="196" customFormat="1" ht="22.5">
      <c r="A1059" s="193" t="s">
        <v>2426</v>
      </c>
      <c r="B1059" s="213">
        <v>200</v>
      </c>
      <c r="C1059" s="191" t="s">
        <v>1873</v>
      </c>
      <c r="D1059" s="222">
        <v>19621540</v>
      </c>
      <c r="E1059" s="220">
        <v>19586819.620000005</v>
      </c>
      <c r="F1059" s="223">
        <v>34720.37999999896</v>
      </c>
      <c r="G1059" s="195"/>
    </row>
    <row r="1060" spans="1:7" s="196" customFormat="1" ht="12.75">
      <c r="A1060" s="224" t="s">
        <v>3040</v>
      </c>
      <c r="B1060" s="225">
        <v>200</v>
      </c>
      <c r="C1060" s="226" t="s">
        <v>1874</v>
      </c>
      <c r="D1060" s="227">
        <v>1912992.8</v>
      </c>
      <c r="E1060" s="217">
        <v>1686652.48</v>
      </c>
      <c r="F1060" s="228">
        <v>226340.32</v>
      </c>
      <c r="G1060" s="195"/>
    </row>
    <row r="1061" spans="1:7" s="189" customFormat="1" ht="12.75">
      <c r="A1061" s="224" t="s">
        <v>2728</v>
      </c>
      <c r="B1061" s="225">
        <v>200</v>
      </c>
      <c r="C1061" s="226" t="s">
        <v>1875</v>
      </c>
      <c r="D1061" s="227">
        <v>1912992.8</v>
      </c>
      <c r="E1061" s="217">
        <v>1686652.48</v>
      </c>
      <c r="F1061" s="228">
        <v>226340.32</v>
      </c>
      <c r="G1061" s="188"/>
    </row>
    <row r="1062" spans="1:7" s="196" customFormat="1" ht="12.75">
      <c r="A1062" s="224" t="s">
        <v>2730</v>
      </c>
      <c r="B1062" s="230">
        <v>200</v>
      </c>
      <c r="C1062" s="226" t="s">
        <v>1876</v>
      </c>
      <c r="D1062" s="227">
        <v>1912992.8</v>
      </c>
      <c r="E1062" s="217">
        <v>1686652.48</v>
      </c>
      <c r="F1062" s="228">
        <v>226340.32</v>
      </c>
      <c r="G1062" s="195"/>
    </row>
    <row r="1063" spans="1:7" s="196" customFormat="1" ht="12.75">
      <c r="A1063" s="224" t="s">
        <v>3039</v>
      </c>
      <c r="B1063" s="225">
        <v>200</v>
      </c>
      <c r="C1063" s="226" t="s">
        <v>1877</v>
      </c>
      <c r="D1063" s="227">
        <v>1912992.8</v>
      </c>
      <c r="E1063" s="217">
        <v>1686652.48</v>
      </c>
      <c r="F1063" s="228">
        <v>226340.32</v>
      </c>
      <c r="G1063" s="195"/>
    </row>
    <row r="1064" spans="1:7" s="196" customFormat="1" ht="22.5">
      <c r="A1064" s="193" t="s">
        <v>2426</v>
      </c>
      <c r="B1064" s="213">
        <v>200</v>
      </c>
      <c r="C1064" s="191" t="s">
        <v>1878</v>
      </c>
      <c r="D1064" s="222">
        <v>1912992.8</v>
      </c>
      <c r="E1064" s="220">
        <v>1686652.48</v>
      </c>
      <c r="F1064" s="223">
        <v>226340.32</v>
      </c>
      <c r="G1064" s="195"/>
    </row>
    <row r="1065" spans="1:7" s="189" customFormat="1" ht="12.75">
      <c r="A1065" s="224" t="s">
        <v>1783</v>
      </c>
      <c r="B1065" s="225">
        <v>200</v>
      </c>
      <c r="C1065" s="226" t="s">
        <v>1879</v>
      </c>
      <c r="D1065" s="227">
        <v>573537258.56</v>
      </c>
      <c r="E1065" s="217">
        <v>541635077.6999999</v>
      </c>
      <c r="F1065" s="228">
        <v>31902180.86</v>
      </c>
      <c r="G1065" s="188"/>
    </row>
    <row r="1066" spans="1:7" s="196" customFormat="1" ht="33.75">
      <c r="A1066" s="224" t="s">
        <v>3041</v>
      </c>
      <c r="B1066" s="225">
        <v>200</v>
      </c>
      <c r="C1066" s="226" t="s">
        <v>1880</v>
      </c>
      <c r="D1066" s="227">
        <v>24933106.73</v>
      </c>
      <c r="E1066" s="217">
        <v>21977553.12</v>
      </c>
      <c r="F1066" s="228">
        <v>2955553.61</v>
      </c>
      <c r="G1066" s="195"/>
    </row>
    <row r="1067" spans="1:7" s="196" customFormat="1" ht="67.5">
      <c r="A1067" s="229" t="s">
        <v>2889</v>
      </c>
      <c r="B1067" s="225">
        <v>200</v>
      </c>
      <c r="C1067" s="226" t="s">
        <v>1881</v>
      </c>
      <c r="D1067" s="227">
        <v>2934900</v>
      </c>
      <c r="E1067" s="217">
        <v>2485790</v>
      </c>
      <c r="F1067" s="228">
        <v>449110</v>
      </c>
      <c r="G1067" s="195"/>
    </row>
    <row r="1068" spans="1:7" s="196" customFormat="1" ht="22.5">
      <c r="A1068" s="224" t="s">
        <v>2721</v>
      </c>
      <c r="B1068" s="225">
        <v>200</v>
      </c>
      <c r="C1068" s="226" t="s">
        <v>1882</v>
      </c>
      <c r="D1068" s="227">
        <v>57500</v>
      </c>
      <c r="E1068" s="217">
        <v>17790</v>
      </c>
      <c r="F1068" s="228">
        <v>39710</v>
      </c>
      <c r="G1068" s="195"/>
    </row>
    <row r="1069" spans="1:7" s="196" customFormat="1" ht="22.5">
      <c r="A1069" s="224" t="s">
        <v>2722</v>
      </c>
      <c r="B1069" s="225">
        <v>200</v>
      </c>
      <c r="C1069" s="226" t="s">
        <v>1883</v>
      </c>
      <c r="D1069" s="227">
        <v>57500</v>
      </c>
      <c r="E1069" s="217">
        <v>17790</v>
      </c>
      <c r="F1069" s="228">
        <v>39710</v>
      </c>
      <c r="G1069" s="195"/>
    </row>
    <row r="1070" spans="1:7" s="189" customFormat="1" ht="22.5">
      <c r="A1070" s="224" t="s">
        <v>3014</v>
      </c>
      <c r="B1070" s="225">
        <v>200</v>
      </c>
      <c r="C1070" s="226" t="s">
        <v>1884</v>
      </c>
      <c r="D1070" s="227">
        <v>57500</v>
      </c>
      <c r="E1070" s="217">
        <v>17790</v>
      </c>
      <c r="F1070" s="228">
        <v>39710</v>
      </c>
      <c r="G1070" s="188"/>
    </row>
    <row r="1071" spans="1:7" s="196" customFormat="1" ht="12.75">
      <c r="A1071" s="193" t="s">
        <v>1038</v>
      </c>
      <c r="B1071" s="214">
        <v>200</v>
      </c>
      <c r="C1071" s="191" t="s">
        <v>1885</v>
      </c>
      <c r="D1071" s="222">
        <v>57500</v>
      </c>
      <c r="E1071" s="220">
        <v>17790</v>
      </c>
      <c r="F1071" s="223">
        <v>39710</v>
      </c>
      <c r="G1071" s="195"/>
    </row>
    <row r="1072" spans="1:7" s="196" customFormat="1" ht="12.75">
      <c r="A1072" s="224" t="s">
        <v>2728</v>
      </c>
      <c r="B1072" s="225">
        <v>200</v>
      </c>
      <c r="C1072" s="226" t="s">
        <v>1886</v>
      </c>
      <c r="D1072" s="227">
        <v>2877400</v>
      </c>
      <c r="E1072" s="217">
        <v>2468000</v>
      </c>
      <c r="F1072" s="228">
        <v>409400</v>
      </c>
      <c r="G1072" s="195"/>
    </row>
    <row r="1073" spans="1:7" s="196" customFormat="1" ht="22.5">
      <c r="A1073" s="224" t="s">
        <v>2729</v>
      </c>
      <c r="B1073" s="225">
        <v>200</v>
      </c>
      <c r="C1073" s="226" t="s">
        <v>1887</v>
      </c>
      <c r="D1073" s="227">
        <v>2877400</v>
      </c>
      <c r="E1073" s="217">
        <v>2468000</v>
      </c>
      <c r="F1073" s="228">
        <v>409400</v>
      </c>
      <c r="G1073" s="195"/>
    </row>
    <row r="1074" spans="1:7" s="189" customFormat="1" ht="22.5">
      <c r="A1074" s="224" t="s">
        <v>3065</v>
      </c>
      <c r="B1074" s="225">
        <v>200</v>
      </c>
      <c r="C1074" s="226" t="s">
        <v>1888</v>
      </c>
      <c r="D1074" s="227">
        <v>2877400</v>
      </c>
      <c r="E1074" s="217">
        <v>2468000</v>
      </c>
      <c r="F1074" s="228">
        <v>409400</v>
      </c>
      <c r="G1074" s="188"/>
    </row>
    <row r="1075" spans="1:7" s="196" customFormat="1" ht="12.75">
      <c r="A1075" s="193" t="s">
        <v>2387</v>
      </c>
      <c r="B1075" s="213">
        <v>200</v>
      </c>
      <c r="C1075" s="191" t="s">
        <v>1889</v>
      </c>
      <c r="D1075" s="222">
        <v>2877400</v>
      </c>
      <c r="E1075" s="220">
        <v>2468000</v>
      </c>
      <c r="F1075" s="223">
        <v>409400</v>
      </c>
      <c r="G1075" s="195"/>
    </row>
    <row r="1076" spans="1:7" s="196" customFormat="1" ht="78.75">
      <c r="A1076" s="229" t="s">
        <v>2890</v>
      </c>
      <c r="B1076" s="225">
        <v>200</v>
      </c>
      <c r="C1076" s="226" t="s">
        <v>1890</v>
      </c>
      <c r="D1076" s="227">
        <v>21998206.73</v>
      </c>
      <c r="E1076" s="217">
        <v>19491763.12</v>
      </c>
      <c r="F1076" s="228">
        <v>2506443.61</v>
      </c>
      <c r="G1076" s="195"/>
    </row>
    <row r="1077" spans="1:7" s="196" customFormat="1" ht="22.5">
      <c r="A1077" s="224" t="s">
        <v>2721</v>
      </c>
      <c r="B1077" s="225">
        <v>200</v>
      </c>
      <c r="C1077" s="226" t="s">
        <v>1891</v>
      </c>
      <c r="D1077" s="227">
        <v>343960</v>
      </c>
      <c r="E1077" s="217">
        <v>206987.61</v>
      </c>
      <c r="F1077" s="228">
        <v>136972.39</v>
      </c>
      <c r="G1077" s="195"/>
    </row>
    <row r="1078" spans="1:7" s="196" customFormat="1" ht="22.5">
      <c r="A1078" s="224" t="s">
        <v>2722</v>
      </c>
      <c r="B1078" s="225">
        <v>200</v>
      </c>
      <c r="C1078" s="226" t="s">
        <v>1892</v>
      </c>
      <c r="D1078" s="227">
        <v>343960</v>
      </c>
      <c r="E1078" s="217">
        <v>206987.61</v>
      </c>
      <c r="F1078" s="228">
        <v>136972.39</v>
      </c>
      <c r="G1078" s="195"/>
    </row>
    <row r="1079" spans="1:7" s="189" customFormat="1" ht="22.5">
      <c r="A1079" s="224" t="s">
        <v>3014</v>
      </c>
      <c r="B1079" s="225">
        <v>200</v>
      </c>
      <c r="C1079" s="226" t="s">
        <v>1893</v>
      </c>
      <c r="D1079" s="227">
        <v>343960</v>
      </c>
      <c r="E1079" s="217">
        <v>206987.61</v>
      </c>
      <c r="F1079" s="228">
        <v>136972.39</v>
      </c>
      <c r="G1079" s="188"/>
    </row>
    <row r="1080" spans="1:7" s="196" customFormat="1" ht="12.75">
      <c r="A1080" s="193" t="s">
        <v>1038</v>
      </c>
      <c r="B1080" s="213">
        <v>200</v>
      </c>
      <c r="C1080" s="191" t="s">
        <v>1894</v>
      </c>
      <c r="D1080" s="222">
        <v>343960</v>
      </c>
      <c r="E1080" s="220">
        <v>206987.61</v>
      </c>
      <c r="F1080" s="223">
        <v>136972.39</v>
      </c>
      <c r="G1080" s="195"/>
    </row>
    <row r="1081" spans="1:7" s="196" customFormat="1" ht="12.75">
      <c r="A1081" s="224" t="s">
        <v>2728</v>
      </c>
      <c r="B1081" s="230">
        <v>200</v>
      </c>
      <c r="C1081" s="226" t="s">
        <v>1895</v>
      </c>
      <c r="D1081" s="227">
        <v>21654246.73</v>
      </c>
      <c r="E1081" s="217">
        <v>19284775.51</v>
      </c>
      <c r="F1081" s="228">
        <v>2369471.22</v>
      </c>
      <c r="G1081" s="195"/>
    </row>
    <row r="1082" spans="1:7" s="196" customFormat="1" ht="22.5">
      <c r="A1082" s="224" t="s">
        <v>2729</v>
      </c>
      <c r="B1082" s="225">
        <v>200</v>
      </c>
      <c r="C1082" s="226" t="s">
        <v>1896</v>
      </c>
      <c r="D1082" s="227">
        <v>21654246.73</v>
      </c>
      <c r="E1082" s="217">
        <v>19284775.51</v>
      </c>
      <c r="F1082" s="228">
        <v>2369471.22</v>
      </c>
      <c r="G1082" s="195"/>
    </row>
    <row r="1083" spans="1:7" s="189" customFormat="1" ht="22.5">
      <c r="A1083" s="224" t="s">
        <v>3065</v>
      </c>
      <c r="B1083" s="225">
        <v>200</v>
      </c>
      <c r="C1083" s="226" t="s">
        <v>1897</v>
      </c>
      <c r="D1083" s="227">
        <v>21654246.73</v>
      </c>
      <c r="E1083" s="217">
        <v>19284775.51</v>
      </c>
      <c r="F1083" s="228">
        <v>2369471.22</v>
      </c>
      <c r="G1083" s="188"/>
    </row>
    <row r="1084" spans="1:7" s="196" customFormat="1" ht="12.75">
      <c r="A1084" s="193" t="s">
        <v>2387</v>
      </c>
      <c r="B1084" s="213">
        <v>200</v>
      </c>
      <c r="C1084" s="191" t="s">
        <v>1898</v>
      </c>
      <c r="D1084" s="222">
        <v>21654246.73</v>
      </c>
      <c r="E1084" s="220">
        <v>19284775.51</v>
      </c>
      <c r="F1084" s="223">
        <v>2369471.22</v>
      </c>
      <c r="G1084" s="195"/>
    </row>
    <row r="1085" spans="1:7" s="196" customFormat="1" ht="45">
      <c r="A1085" s="224" t="s">
        <v>1866</v>
      </c>
      <c r="B1085" s="225">
        <v>200</v>
      </c>
      <c r="C1085" s="226" t="s">
        <v>1899</v>
      </c>
      <c r="D1085" s="227">
        <v>447439751.83</v>
      </c>
      <c r="E1085" s="217">
        <v>418493124.5799999</v>
      </c>
      <c r="F1085" s="228">
        <v>28946627.25</v>
      </c>
      <c r="G1085" s="195"/>
    </row>
    <row r="1086" spans="1:7" s="196" customFormat="1" ht="56.25">
      <c r="A1086" s="229" t="s">
        <v>2888</v>
      </c>
      <c r="B1086" s="225">
        <v>200</v>
      </c>
      <c r="C1086" s="226" t="s">
        <v>1900</v>
      </c>
      <c r="D1086" s="227">
        <v>206302574.70999998</v>
      </c>
      <c r="E1086" s="217">
        <v>197287462.6</v>
      </c>
      <c r="F1086" s="228">
        <v>9015112.11</v>
      </c>
      <c r="G1086" s="195"/>
    </row>
    <row r="1087" spans="1:7" s="196" customFormat="1" ht="45">
      <c r="A1087" s="224" t="s">
        <v>2705</v>
      </c>
      <c r="B1087" s="225">
        <v>200</v>
      </c>
      <c r="C1087" s="226" t="s">
        <v>1901</v>
      </c>
      <c r="D1087" s="227">
        <v>9495490</v>
      </c>
      <c r="E1087" s="217">
        <v>9370175.2</v>
      </c>
      <c r="F1087" s="228">
        <v>125314.80000000075</v>
      </c>
      <c r="G1087" s="195"/>
    </row>
    <row r="1088" spans="1:7" s="189" customFormat="1" ht="22.5">
      <c r="A1088" s="224" t="s">
        <v>2721</v>
      </c>
      <c r="B1088" s="225">
        <v>200</v>
      </c>
      <c r="C1088" s="226" t="s">
        <v>1902</v>
      </c>
      <c r="D1088" s="227">
        <v>167125</v>
      </c>
      <c r="E1088" s="217">
        <v>47209.75</v>
      </c>
      <c r="F1088" s="228">
        <v>119915.25</v>
      </c>
      <c r="G1088" s="188"/>
    </row>
    <row r="1089" spans="1:7" s="196" customFormat="1" ht="22.5">
      <c r="A1089" s="224" t="s">
        <v>2722</v>
      </c>
      <c r="B1089" s="225">
        <v>200</v>
      </c>
      <c r="C1089" s="226" t="s">
        <v>1903</v>
      </c>
      <c r="D1089" s="227">
        <v>167125</v>
      </c>
      <c r="E1089" s="217">
        <v>47209.75</v>
      </c>
      <c r="F1089" s="228">
        <v>119915.25</v>
      </c>
      <c r="G1089" s="195"/>
    </row>
    <row r="1090" spans="1:7" s="196" customFormat="1" ht="22.5">
      <c r="A1090" s="224" t="s">
        <v>3014</v>
      </c>
      <c r="B1090" s="225">
        <v>200</v>
      </c>
      <c r="C1090" s="226" t="s">
        <v>1904</v>
      </c>
      <c r="D1090" s="227">
        <v>167125</v>
      </c>
      <c r="E1090" s="217">
        <v>47209.75</v>
      </c>
      <c r="F1090" s="228">
        <v>119915.25</v>
      </c>
      <c r="G1090" s="195"/>
    </row>
    <row r="1091" spans="1:7" s="196" customFormat="1" ht="12.75">
      <c r="A1091" s="193" t="s">
        <v>1038</v>
      </c>
      <c r="B1091" s="214">
        <v>200</v>
      </c>
      <c r="C1091" s="191" t="s">
        <v>1905</v>
      </c>
      <c r="D1091" s="222">
        <v>167125</v>
      </c>
      <c r="E1091" s="220">
        <v>47209.75</v>
      </c>
      <c r="F1091" s="223">
        <v>119915.25</v>
      </c>
      <c r="G1091" s="195"/>
    </row>
    <row r="1092" spans="1:7" s="196" customFormat="1" ht="12.75">
      <c r="A1092" s="224" t="s">
        <v>2728</v>
      </c>
      <c r="B1092" s="225">
        <v>200</v>
      </c>
      <c r="C1092" s="226" t="s">
        <v>1906</v>
      </c>
      <c r="D1092" s="227">
        <v>9328365</v>
      </c>
      <c r="E1092" s="217">
        <v>9322965.45</v>
      </c>
      <c r="F1092" s="228">
        <v>5399.550000000745</v>
      </c>
      <c r="G1092" s="195"/>
    </row>
    <row r="1093" spans="1:7" s="189" customFormat="1" ht="22.5">
      <c r="A1093" s="224" t="s">
        <v>2729</v>
      </c>
      <c r="B1093" s="225">
        <v>200</v>
      </c>
      <c r="C1093" s="226" t="s">
        <v>1907</v>
      </c>
      <c r="D1093" s="227">
        <v>9328365</v>
      </c>
      <c r="E1093" s="217">
        <v>9322965.45</v>
      </c>
      <c r="F1093" s="228">
        <v>5399.550000000745</v>
      </c>
      <c r="G1093" s="188"/>
    </row>
    <row r="1094" spans="1:7" s="196" customFormat="1" ht="22.5">
      <c r="A1094" s="224" t="s">
        <v>3065</v>
      </c>
      <c r="B1094" s="225">
        <v>200</v>
      </c>
      <c r="C1094" s="226" t="s">
        <v>1908</v>
      </c>
      <c r="D1094" s="227">
        <v>9328365</v>
      </c>
      <c r="E1094" s="217">
        <v>9322965.45</v>
      </c>
      <c r="F1094" s="228">
        <v>5399.550000000745</v>
      </c>
      <c r="G1094" s="195"/>
    </row>
    <row r="1095" spans="1:7" s="196" customFormat="1" ht="12.75">
      <c r="A1095" s="193" t="s">
        <v>2387</v>
      </c>
      <c r="B1095" s="213">
        <v>200</v>
      </c>
      <c r="C1095" s="191" t="s">
        <v>1909</v>
      </c>
      <c r="D1095" s="222">
        <v>9328365</v>
      </c>
      <c r="E1095" s="220">
        <v>9322965.45</v>
      </c>
      <c r="F1095" s="223">
        <v>5399.550000000745</v>
      </c>
      <c r="G1095" s="195"/>
    </row>
    <row r="1096" spans="1:7" s="196" customFormat="1" ht="101.25">
      <c r="A1096" s="229" t="s">
        <v>2891</v>
      </c>
      <c r="B1096" s="225">
        <v>200</v>
      </c>
      <c r="C1096" s="226" t="s">
        <v>1910</v>
      </c>
      <c r="D1096" s="227">
        <v>45624</v>
      </c>
      <c r="E1096" s="217">
        <v>45624</v>
      </c>
      <c r="F1096" s="228">
        <v>0</v>
      </c>
      <c r="G1096" s="195"/>
    </row>
    <row r="1097" spans="1:7" s="189" customFormat="1" ht="12.75">
      <c r="A1097" s="224" t="s">
        <v>2728</v>
      </c>
      <c r="B1097" s="225">
        <v>200</v>
      </c>
      <c r="C1097" s="226" t="s">
        <v>1911</v>
      </c>
      <c r="D1097" s="227">
        <v>45624</v>
      </c>
      <c r="E1097" s="217">
        <v>45624</v>
      </c>
      <c r="F1097" s="228">
        <v>0</v>
      </c>
      <c r="G1097" s="188"/>
    </row>
    <row r="1098" spans="1:7" s="196" customFormat="1" ht="22.5">
      <c r="A1098" s="224" t="s">
        <v>2729</v>
      </c>
      <c r="B1098" s="225">
        <v>200</v>
      </c>
      <c r="C1098" s="226" t="s">
        <v>1912</v>
      </c>
      <c r="D1098" s="227">
        <v>45624</v>
      </c>
      <c r="E1098" s="217">
        <v>45624</v>
      </c>
      <c r="F1098" s="228">
        <v>0</v>
      </c>
      <c r="G1098" s="195"/>
    </row>
    <row r="1099" spans="1:7" s="196" customFormat="1" ht="22.5">
      <c r="A1099" s="224" t="s">
        <v>3065</v>
      </c>
      <c r="B1099" s="225">
        <v>200</v>
      </c>
      <c r="C1099" s="226" t="s">
        <v>1913</v>
      </c>
      <c r="D1099" s="227">
        <v>45624</v>
      </c>
      <c r="E1099" s="217">
        <v>45624</v>
      </c>
      <c r="F1099" s="228">
        <v>0</v>
      </c>
      <c r="G1099" s="195"/>
    </row>
    <row r="1100" spans="1:7" s="196" customFormat="1" ht="12.75">
      <c r="A1100" s="193" t="s">
        <v>2387</v>
      </c>
      <c r="B1100" s="213">
        <v>200</v>
      </c>
      <c r="C1100" s="191" t="s">
        <v>1914</v>
      </c>
      <c r="D1100" s="222">
        <v>45624</v>
      </c>
      <c r="E1100" s="220">
        <v>45624</v>
      </c>
      <c r="F1100" s="223">
        <v>0</v>
      </c>
      <c r="G1100" s="195"/>
    </row>
    <row r="1101" spans="1:7" s="196" customFormat="1" ht="22.5">
      <c r="A1101" s="224" t="s">
        <v>2742</v>
      </c>
      <c r="B1101" s="225">
        <v>200</v>
      </c>
      <c r="C1101" s="226" t="s">
        <v>1915</v>
      </c>
      <c r="D1101" s="227">
        <v>206365.08</v>
      </c>
      <c r="E1101" s="217">
        <v>206365.08</v>
      </c>
      <c r="F1101" s="228">
        <v>0</v>
      </c>
      <c r="G1101" s="195"/>
    </row>
    <row r="1102" spans="1:7" s="189" customFormat="1" ht="22.5">
      <c r="A1102" s="224" t="s">
        <v>2721</v>
      </c>
      <c r="B1102" s="225">
        <v>200</v>
      </c>
      <c r="C1102" s="226" t="s">
        <v>1916</v>
      </c>
      <c r="D1102" s="227">
        <v>2776.68</v>
      </c>
      <c r="E1102" s="217">
        <v>2776.68</v>
      </c>
      <c r="F1102" s="228">
        <v>0</v>
      </c>
      <c r="G1102" s="188"/>
    </row>
    <row r="1103" spans="1:7" s="196" customFormat="1" ht="22.5">
      <c r="A1103" s="224" t="s">
        <v>2722</v>
      </c>
      <c r="B1103" s="225">
        <v>200</v>
      </c>
      <c r="C1103" s="226" t="s">
        <v>1917</v>
      </c>
      <c r="D1103" s="227">
        <v>2776.68</v>
      </c>
      <c r="E1103" s="217">
        <v>2776.68</v>
      </c>
      <c r="F1103" s="228">
        <v>0</v>
      </c>
      <c r="G1103" s="195"/>
    </row>
    <row r="1104" spans="1:7" s="196" customFormat="1" ht="22.5">
      <c r="A1104" s="224" t="s">
        <v>3014</v>
      </c>
      <c r="B1104" s="225">
        <v>200</v>
      </c>
      <c r="C1104" s="226" t="s">
        <v>1918</v>
      </c>
      <c r="D1104" s="227">
        <v>2776.68</v>
      </c>
      <c r="E1104" s="217">
        <v>2776.68</v>
      </c>
      <c r="F1104" s="228">
        <v>0</v>
      </c>
      <c r="G1104" s="195"/>
    </row>
    <row r="1105" spans="1:7" s="196" customFormat="1" ht="12.75">
      <c r="A1105" s="193" t="s">
        <v>1038</v>
      </c>
      <c r="B1105" s="213">
        <v>200</v>
      </c>
      <c r="C1105" s="191" t="s">
        <v>1919</v>
      </c>
      <c r="D1105" s="222">
        <v>2776.68</v>
      </c>
      <c r="E1105" s="220">
        <v>2776.68</v>
      </c>
      <c r="F1105" s="223">
        <v>0</v>
      </c>
      <c r="G1105" s="195"/>
    </row>
    <row r="1106" spans="1:7" s="189" customFormat="1" ht="12.75">
      <c r="A1106" s="224" t="s">
        <v>2728</v>
      </c>
      <c r="B1106" s="225">
        <v>200</v>
      </c>
      <c r="C1106" s="226" t="s">
        <v>1920</v>
      </c>
      <c r="D1106" s="227">
        <v>203588.4</v>
      </c>
      <c r="E1106" s="217">
        <v>203588.4</v>
      </c>
      <c r="F1106" s="228">
        <v>0</v>
      </c>
      <c r="G1106" s="188"/>
    </row>
    <row r="1107" spans="1:7" s="196" customFormat="1" ht="22.5">
      <c r="A1107" s="224" t="s">
        <v>2729</v>
      </c>
      <c r="B1107" s="225">
        <v>200</v>
      </c>
      <c r="C1107" s="226" t="s">
        <v>1921</v>
      </c>
      <c r="D1107" s="227">
        <v>203588.4</v>
      </c>
      <c r="E1107" s="217">
        <v>203588.4</v>
      </c>
      <c r="F1107" s="228">
        <v>0</v>
      </c>
      <c r="G1107" s="195"/>
    </row>
    <row r="1108" spans="1:7" s="196" customFormat="1" ht="22.5">
      <c r="A1108" s="224" t="s">
        <v>3065</v>
      </c>
      <c r="B1108" s="225">
        <v>200</v>
      </c>
      <c r="C1108" s="226" t="s">
        <v>1922</v>
      </c>
      <c r="D1108" s="227">
        <v>203588.4</v>
      </c>
      <c r="E1108" s="217">
        <v>203588.4</v>
      </c>
      <c r="F1108" s="228">
        <v>0</v>
      </c>
      <c r="G1108" s="195"/>
    </row>
    <row r="1109" spans="1:7" s="196" customFormat="1" ht="12.75">
      <c r="A1109" s="193" t="s">
        <v>2387</v>
      </c>
      <c r="B1109" s="213">
        <v>200</v>
      </c>
      <c r="C1109" s="191" t="s">
        <v>1923</v>
      </c>
      <c r="D1109" s="222">
        <v>203588.4</v>
      </c>
      <c r="E1109" s="220">
        <v>203588.4</v>
      </c>
      <c r="F1109" s="223">
        <v>0</v>
      </c>
      <c r="G1109" s="195"/>
    </row>
    <row r="1110" spans="1:7" s="196" customFormat="1" ht="22.5">
      <c r="A1110" s="224" t="s">
        <v>2743</v>
      </c>
      <c r="B1110" s="225">
        <v>200</v>
      </c>
      <c r="C1110" s="226" t="s">
        <v>1924</v>
      </c>
      <c r="D1110" s="227">
        <v>985885.95</v>
      </c>
      <c r="E1110" s="217">
        <v>885649.74</v>
      </c>
      <c r="F1110" s="228">
        <v>100236.21</v>
      </c>
      <c r="G1110" s="195"/>
    </row>
    <row r="1111" spans="1:7" s="189" customFormat="1" ht="12.75">
      <c r="A1111" s="224" t="s">
        <v>2728</v>
      </c>
      <c r="B1111" s="225">
        <v>200</v>
      </c>
      <c r="C1111" s="226" t="s">
        <v>1925</v>
      </c>
      <c r="D1111" s="227">
        <v>985885.95</v>
      </c>
      <c r="E1111" s="217">
        <v>885649.74</v>
      </c>
      <c r="F1111" s="228">
        <v>100236.21</v>
      </c>
      <c r="G1111" s="188"/>
    </row>
    <row r="1112" spans="1:7" s="196" customFormat="1" ht="22.5">
      <c r="A1112" s="224" t="s">
        <v>2729</v>
      </c>
      <c r="B1112" s="225">
        <v>200</v>
      </c>
      <c r="C1112" s="226" t="s">
        <v>1926</v>
      </c>
      <c r="D1112" s="227">
        <v>985885.95</v>
      </c>
      <c r="E1112" s="217">
        <v>885649.74</v>
      </c>
      <c r="F1112" s="228">
        <v>100236.21</v>
      </c>
      <c r="G1112" s="195"/>
    </row>
    <row r="1113" spans="1:7" s="196" customFormat="1" ht="22.5">
      <c r="A1113" s="224" t="s">
        <v>2744</v>
      </c>
      <c r="B1113" s="225">
        <v>200</v>
      </c>
      <c r="C1113" s="226" t="s">
        <v>1927</v>
      </c>
      <c r="D1113" s="227">
        <v>985885.95</v>
      </c>
      <c r="E1113" s="217">
        <v>885649.74</v>
      </c>
      <c r="F1113" s="228">
        <v>100236.21</v>
      </c>
      <c r="G1113" s="195"/>
    </row>
    <row r="1114" spans="1:7" s="196" customFormat="1" ht="12.75">
      <c r="A1114" s="193" t="s">
        <v>1042</v>
      </c>
      <c r="B1114" s="213">
        <v>200</v>
      </c>
      <c r="C1114" s="191" t="s">
        <v>1928</v>
      </c>
      <c r="D1114" s="222">
        <v>985885.95</v>
      </c>
      <c r="E1114" s="220">
        <v>885649.74</v>
      </c>
      <c r="F1114" s="223">
        <v>100236.21</v>
      </c>
      <c r="G1114" s="195"/>
    </row>
    <row r="1115" spans="1:7" s="189" customFormat="1" ht="33.75">
      <c r="A1115" s="224" t="s">
        <v>1593</v>
      </c>
      <c r="B1115" s="225">
        <v>200</v>
      </c>
      <c r="C1115" s="226" t="s">
        <v>1929</v>
      </c>
      <c r="D1115" s="227">
        <v>3400</v>
      </c>
      <c r="E1115" s="217">
        <v>3323</v>
      </c>
      <c r="F1115" s="228">
        <v>77</v>
      </c>
      <c r="G1115" s="188"/>
    </row>
    <row r="1116" spans="1:7" s="196" customFormat="1" ht="22.5">
      <c r="A1116" s="224" t="s">
        <v>2721</v>
      </c>
      <c r="B1116" s="225">
        <v>200</v>
      </c>
      <c r="C1116" s="226" t="s">
        <v>1930</v>
      </c>
      <c r="D1116" s="227">
        <v>77</v>
      </c>
      <c r="E1116" s="217">
        <v>0</v>
      </c>
      <c r="F1116" s="228">
        <v>77</v>
      </c>
      <c r="G1116" s="195"/>
    </row>
    <row r="1117" spans="1:7" s="196" customFormat="1" ht="22.5">
      <c r="A1117" s="224" t="s">
        <v>2722</v>
      </c>
      <c r="B1117" s="225">
        <v>200</v>
      </c>
      <c r="C1117" s="226" t="s">
        <v>1931</v>
      </c>
      <c r="D1117" s="227">
        <v>77</v>
      </c>
      <c r="E1117" s="217">
        <v>0</v>
      </c>
      <c r="F1117" s="228">
        <v>77</v>
      </c>
      <c r="G1117" s="195"/>
    </row>
    <row r="1118" spans="1:7" s="196" customFormat="1" ht="22.5">
      <c r="A1118" s="224" t="s">
        <v>3014</v>
      </c>
      <c r="B1118" s="225">
        <v>200</v>
      </c>
      <c r="C1118" s="226" t="s">
        <v>1932</v>
      </c>
      <c r="D1118" s="227">
        <v>77</v>
      </c>
      <c r="E1118" s="217">
        <v>0</v>
      </c>
      <c r="F1118" s="228">
        <v>77</v>
      </c>
      <c r="G1118" s="195"/>
    </row>
    <row r="1119" spans="1:7" s="196" customFormat="1" ht="12.75">
      <c r="A1119" s="193" t="s">
        <v>1038</v>
      </c>
      <c r="B1119" s="213">
        <v>200</v>
      </c>
      <c r="C1119" s="191" t="s">
        <v>1933</v>
      </c>
      <c r="D1119" s="222">
        <v>77</v>
      </c>
      <c r="E1119" s="220">
        <v>0</v>
      </c>
      <c r="F1119" s="223">
        <v>77</v>
      </c>
      <c r="G1119" s="195"/>
    </row>
    <row r="1120" spans="1:7" s="189" customFormat="1" ht="12.75">
      <c r="A1120" s="224" t="s">
        <v>2728</v>
      </c>
      <c r="B1120" s="225">
        <v>200</v>
      </c>
      <c r="C1120" s="226" t="s">
        <v>1934</v>
      </c>
      <c r="D1120" s="227">
        <v>3323</v>
      </c>
      <c r="E1120" s="217">
        <v>3323</v>
      </c>
      <c r="F1120" s="228">
        <v>0</v>
      </c>
      <c r="G1120" s="188"/>
    </row>
    <row r="1121" spans="1:7" s="196" customFormat="1" ht="22.5">
      <c r="A1121" s="224" t="s">
        <v>2729</v>
      </c>
      <c r="B1121" s="225">
        <v>200</v>
      </c>
      <c r="C1121" s="226" t="s">
        <v>1935</v>
      </c>
      <c r="D1121" s="227">
        <v>3323</v>
      </c>
      <c r="E1121" s="217">
        <v>3323</v>
      </c>
      <c r="F1121" s="228">
        <v>0</v>
      </c>
      <c r="G1121" s="195"/>
    </row>
    <row r="1122" spans="1:7" s="196" customFormat="1" ht="22.5">
      <c r="A1122" s="224" t="s">
        <v>3065</v>
      </c>
      <c r="B1122" s="225">
        <v>200</v>
      </c>
      <c r="C1122" s="226" t="s">
        <v>1936</v>
      </c>
      <c r="D1122" s="227">
        <v>3323</v>
      </c>
      <c r="E1122" s="217">
        <v>3323</v>
      </c>
      <c r="F1122" s="228">
        <v>0</v>
      </c>
      <c r="G1122" s="195"/>
    </row>
    <row r="1123" spans="1:7" s="196" customFormat="1" ht="12.75">
      <c r="A1123" s="193" t="s">
        <v>2387</v>
      </c>
      <c r="B1123" s="213">
        <v>200</v>
      </c>
      <c r="C1123" s="191" t="s">
        <v>1937</v>
      </c>
      <c r="D1123" s="222">
        <v>3323</v>
      </c>
      <c r="E1123" s="220">
        <v>3323</v>
      </c>
      <c r="F1123" s="223">
        <v>0</v>
      </c>
      <c r="G1123" s="195"/>
    </row>
    <row r="1124" spans="1:7" s="189" customFormat="1" ht="45">
      <c r="A1124" s="224" t="s">
        <v>1594</v>
      </c>
      <c r="B1124" s="225">
        <v>200</v>
      </c>
      <c r="C1124" s="226" t="s">
        <v>1938</v>
      </c>
      <c r="D1124" s="227">
        <v>5529660</v>
      </c>
      <c r="E1124" s="217">
        <v>4602919.82</v>
      </c>
      <c r="F1124" s="228">
        <v>926740.18</v>
      </c>
      <c r="G1124" s="188"/>
    </row>
    <row r="1125" spans="1:7" s="196" customFormat="1" ht="22.5">
      <c r="A1125" s="224" t="s">
        <v>2721</v>
      </c>
      <c r="B1125" s="225">
        <v>200</v>
      </c>
      <c r="C1125" s="226" t="s">
        <v>1939</v>
      </c>
      <c r="D1125" s="227">
        <v>7190</v>
      </c>
      <c r="E1125" s="217">
        <v>3191.21</v>
      </c>
      <c r="F1125" s="228">
        <v>3998.79</v>
      </c>
      <c r="G1125" s="195"/>
    </row>
    <row r="1126" spans="1:7" s="196" customFormat="1" ht="22.5">
      <c r="A1126" s="224" t="s">
        <v>2722</v>
      </c>
      <c r="B1126" s="225">
        <v>200</v>
      </c>
      <c r="C1126" s="226" t="s">
        <v>1940</v>
      </c>
      <c r="D1126" s="227">
        <v>7190</v>
      </c>
      <c r="E1126" s="217">
        <v>3191.21</v>
      </c>
      <c r="F1126" s="228">
        <v>3998.79</v>
      </c>
      <c r="G1126" s="195"/>
    </row>
    <row r="1127" spans="1:7" s="196" customFormat="1" ht="22.5">
      <c r="A1127" s="224" t="s">
        <v>3014</v>
      </c>
      <c r="B1127" s="225">
        <v>200</v>
      </c>
      <c r="C1127" s="226" t="s">
        <v>1941</v>
      </c>
      <c r="D1127" s="227">
        <v>7190</v>
      </c>
      <c r="E1127" s="217">
        <v>3191.21</v>
      </c>
      <c r="F1127" s="228">
        <v>3998.79</v>
      </c>
      <c r="G1127" s="195"/>
    </row>
    <row r="1128" spans="1:7" s="196" customFormat="1" ht="12.75">
      <c r="A1128" s="193" t="s">
        <v>1038</v>
      </c>
      <c r="B1128" s="213">
        <v>200</v>
      </c>
      <c r="C1128" s="191" t="s">
        <v>1942</v>
      </c>
      <c r="D1128" s="222">
        <v>7190</v>
      </c>
      <c r="E1128" s="220">
        <v>3191.21</v>
      </c>
      <c r="F1128" s="223">
        <v>3998.79</v>
      </c>
      <c r="G1128" s="195"/>
    </row>
    <row r="1129" spans="1:7" s="189" customFormat="1" ht="12.75">
      <c r="A1129" s="224" t="s">
        <v>2728</v>
      </c>
      <c r="B1129" s="225">
        <v>200</v>
      </c>
      <c r="C1129" s="226" t="s">
        <v>1943</v>
      </c>
      <c r="D1129" s="227">
        <v>5522470</v>
      </c>
      <c r="E1129" s="217">
        <v>4599728.61</v>
      </c>
      <c r="F1129" s="228">
        <v>922741.39</v>
      </c>
      <c r="G1129" s="188"/>
    </row>
    <row r="1130" spans="1:7" s="196" customFormat="1" ht="22.5">
      <c r="A1130" s="224" t="s">
        <v>2729</v>
      </c>
      <c r="B1130" s="225">
        <v>200</v>
      </c>
      <c r="C1130" s="226" t="s">
        <v>1944</v>
      </c>
      <c r="D1130" s="227">
        <v>5522470</v>
      </c>
      <c r="E1130" s="217">
        <v>4599728.61</v>
      </c>
      <c r="F1130" s="228">
        <v>922741.39</v>
      </c>
      <c r="G1130" s="195"/>
    </row>
    <row r="1131" spans="1:7" s="196" customFormat="1" ht="22.5">
      <c r="A1131" s="224" t="s">
        <v>3065</v>
      </c>
      <c r="B1131" s="225">
        <v>200</v>
      </c>
      <c r="C1131" s="226" t="s">
        <v>1945</v>
      </c>
      <c r="D1131" s="227">
        <v>5522470</v>
      </c>
      <c r="E1131" s="217">
        <v>4599728.61</v>
      </c>
      <c r="F1131" s="228">
        <v>922741.39</v>
      </c>
      <c r="G1131" s="195"/>
    </row>
    <row r="1132" spans="1:7" s="196" customFormat="1" ht="12.75">
      <c r="A1132" s="193" t="s">
        <v>2387</v>
      </c>
      <c r="B1132" s="213">
        <v>200</v>
      </c>
      <c r="C1132" s="191" t="s">
        <v>1946</v>
      </c>
      <c r="D1132" s="222">
        <v>5522470</v>
      </c>
      <c r="E1132" s="220">
        <v>4599728.61</v>
      </c>
      <c r="F1132" s="223">
        <v>922741.39</v>
      </c>
      <c r="G1132" s="195"/>
    </row>
    <row r="1133" spans="1:7" s="189" customFormat="1" ht="33.75">
      <c r="A1133" s="224" t="s">
        <v>1595</v>
      </c>
      <c r="B1133" s="225">
        <v>200</v>
      </c>
      <c r="C1133" s="226" t="s">
        <v>1947</v>
      </c>
      <c r="D1133" s="227">
        <v>26135620</v>
      </c>
      <c r="E1133" s="217">
        <v>24445592.02</v>
      </c>
      <c r="F1133" s="228">
        <v>1690027.98</v>
      </c>
      <c r="G1133" s="188"/>
    </row>
    <row r="1134" spans="1:7" s="196" customFormat="1" ht="22.5">
      <c r="A1134" s="224" t="s">
        <v>2721</v>
      </c>
      <c r="B1134" s="225">
        <v>200</v>
      </c>
      <c r="C1134" s="226" t="s">
        <v>1948</v>
      </c>
      <c r="D1134" s="227">
        <v>236000</v>
      </c>
      <c r="E1134" s="217">
        <v>209797.02</v>
      </c>
      <c r="F1134" s="228">
        <v>26202.98</v>
      </c>
      <c r="G1134" s="195"/>
    </row>
    <row r="1135" spans="1:7" s="196" customFormat="1" ht="22.5">
      <c r="A1135" s="224" t="s">
        <v>2722</v>
      </c>
      <c r="B1135" s="225">
        <v>200</v>
      </c>
      <c r="C1135" s="226" t="s">
        <v>1949</v>
      </c>
      <c r="D1135" s="227">
        <v>236000</v>
      </c>
      <c r="E1135" s="217">
        <v>209797.02</v>
      </c>
      <c r="F1135" s="228">
        <v>26202.98</v>
      </c>
      <c r="G1135" s="195"/>
    </row>
    <row r="1136" spans="1:7" s="196" customFormat="1" ht="22.5">
      <c r="A1136" s="224" t="s">
        <v>3014</v>
      </c>
      <c r="B1136" s="225">
        <v>200</v>
      </c>
      <c r="C1136" s="226" t="s">
        <v>1950</v>
      </c>
      <c r="D1136" s="227">
        <v>236000</v>
      </c>
      <c r="E1136" s="217">
        <v>209797.02</v>
      </c>
      <c r="F1136" s="228">
        <v>26202.98</v>
      </c>
      <c r="G1136" s="195"/>
    </row>
    <row r="1137" spans="1:7" s="196" customFormat="1" ht="12.75">
      <c r="A1137" s="193" t="s">
        <v>1038</v>
      </c>
      <c r="B1137" s="213">
        <v>200</v>
      </c>
      <c r="C1137" s="191" t="s">
        <v>1951</v>
      </c>
      <c r="D1137" s="222">
        <v>236000</v>
      </c>
      <c r="E1137" s="220">
        <v>209797.02</v>
      </c>
      <c r="F1137" s="223">
        <v>26202.98</v>
      </c>
      <c r="G1137" s="195"/>
    </row>
    <row r="1138" spans="1:7" s="189" customFormat="1" ht="12.75">
      <c r="A1138" s="224" t="s">
        <v>2728</v>
      </c>
      <c r="B1138" s="225">
        <v>200</v>
      </c>
      <c r="C1138" s="226" t="s">
        <v>1952</v>
      </c>
      <c r="D1138" s="227">
        <v>25899620</v>
      </c>
      <c r="E1138" s="217">
        <v>24235795</v>
      </c>
      <c r="F1138" s="228">
        <v>1663825</v>
      </c>
      <c r="G1138" s="188"/>
    </row>
    <row r="1139" spans="1:7" s="196" customFormat="1" ht="22.5">
      <c r="A1139" s="224" t="s">
        <v>2729</v>
      </c>
      <c r="B1139" s="225">
        <v>200</v>
      </c>
      <c r="C1139" s="226" t="s">
        <v>1953</v>
      </c>
      <c r="D1139" s="227">
        <v>25899620</v>
      </c>
      <c r="E1139" s="217">
        <v>24235795</v>
      </c>
      <c r="F1139" s="228">
        <v>1663825</v>
      </c>
      <c r="G1139" s="195"/>
    </row>
    <row r="1140" spans="1:7" s="196" customFormat="1" ht="22.5">
      <c r="A1140" s="224" t="s">
        <v>3065</v>
      </c>
      <c r="B1140" s="225">
        <v>200</v>
      </c>
      <c r="C1140" s="226" t="s">
        <v>1954</v>
      </c>
      <c r="D1140" s="227">
        <v>25899620</v>
      </c>
      <c r="E1140" s="217">
        <v>24235795</v>
      </c>
      <c r="F1140" s="228">
        <v>1663825</v>
      </c>
      <c r="G1140" s="195"/>
    </row>
    <row r="1141" spans="1:7" s="196" customFormat="1" ht="12.75">
      <c r="A1141" s="193" t="s">
        <v>2387</v>
      </c>
      <c r="B1141" s="214">
        <v>200</v>
      </c>
      <c r="C1141" s="191" t="s">
        <v>1955</v>
      </c>
      <c r="D1141" s="222">
        <v>25899620</v>
      </c>
      <c r="E1141" s="220">
        <v>24235795</v>
      </c>
      <c r="F1141" s="223">
        <v>1663825</v>
      </c>
      <c r="G1141" s="195"/>
    </row>
    <row r="1142" spans="1:7" s="189" customFormat="1" ht="67.5">
      <c r="A1142" s="229" t="s">
        <v>2782</v>
      </c>
      <c r="B1142" s="225">
        <v>200</v>
      </c>
      <c r="C1142" s="226" t="s">
        <v>1956</v>
      </c>
      <c r="D1142" s="227">
        <v>40340.53</v>
      </c>
      <c r="E1142" s="217">
        <v>37641.77</v>
      </c>
      <c r="F1142" s="228">
        <v>2698.76</v>
      </c>
      <c r="G1142" s="188"/>
    </row>
    <row r="1143" spans="1:7" s="196" customFormat="1" ht="22.5">
      <c r="A1143" s="224" t="s">
        <v>2721</v>
      </c>
      <c r="B1143" s="225">
        <v>200</v>
      </c>
      <c r="C1143" s="226" t="s">
        <v>1957</v>
      </c>
      <c r="D1143" s="227">
        <v>702.84</v>
      </c>
      <c r="E1143" s="217">
        <v>654.08</v>
      </c>
      <c r="F1143" s="228">
        <v>48.76</v>
      </c>
      <c r="G1143" s="195"/>
    </row>
    <row r="1144" spans="1:7" s="196" customFormat="1" ht="22.5">
      <c r="A1144" s="224" t="s">
        <v>2722</v>
      </c>
      <c r="B1144" s="225">
        <v>200</v>
      </c>
      <c r="C1144" s="226" t="s">
        <v>1958</v>
      </c>
      <c r="D1144" s="227">
        <v>702.84</v>
      </c>
      <c r="E1144" s="217">
        <v>654.08</v>
      </c>
      <c r="F1144" s="228">
        <v>48.76</v>
      </c>
      <c r="G1144" s="195"/>
    </row>
    <row r="1145" spans="1:7" s="196" customFormat="1" ht="22.5">
      <c r="A1145" s="224" t="s">
        <v>3014</v>
      </c>
      <c r="B1145" s="225">
        <v>200</v>
      </c>
      <c r="C1145" s="226" t="s">
        <v>1959</v>
      </c>
      <c r="D1145" s="227">
        <v>702.84</v>
      </c>
      <c r="E1145" s="217">
        <v>654.08</v>
      </c>
      <c r="F1145" s="228">
        <v>48.76</v>
      </c>
      <c r="G1145" s="195"/>
    </row>
    <row r="1146" spans="1:7" s="196" customFormat="1" ht="12.75">
      <c r="A1146" s="193" t="s">
        <v>1038</v>
      </c>
      <c r="B1146" s="213">
        <v>200</v>
      </c>
      <c r="C1146" s="191" t="s">
        <v>1960</v>
      </c>
      <c r="D1146" s="222">
        <v>702.84</v>
      </c>
      <c r="E1146" s="220">
        <v>654.08</v>
      </c>
      <c r="F1146" s="223">
        <v>48.76</v>
      </c>
      <c r="G1146" s="195"/>
    </row>
    <row r="1147" spans="1:7" s="189" customFormat="1" ht="12.75">
      <c r="A1147" s="224" t="s">
        <v>2728</v>
      </c>
      <c r="B1147" s="225">
        <v>200</v>
      </c>
      <c r="C1147" s="226" t="s">
        <v>1961</v>
      </c>
      <c r="D1147" s="227">
        <v>39637.69</v>
      </c>
      <c r="E1147" s="217">
        <v>36987.69</v>
      </c>
      <c r="F1147" s="228">
        <v>2650</v>
      </c>
      <c r="G1147" s="188"/>
    </row>
    <row r="1148" spans="1:7" s="196" customFormat="1" ht="22.5">
      <c r="A1148" s="224" t="s">
        <v>2729</v>
      </c>
      <c r="B1148" s="225">
        <v>200</v>
      </c>
      <c r="C1148" s="226" t="s">
        <v>1962</v>
      </c>
      <c r="D1148" s="227">
        <v>39637.69</v>
      </c>
      <c r="E1148" s="217">
        <v>36987.69</v>
      </c>
      <c r="F1148" s="228">
        <v>2650</v>
      </c>
      <c r="G1148" s="195"/>
    </row>
    <row r="1149" spans="1:7" s="196" customFormat="1" ht="22.5">
      <c r="A1149" s="224" t="s">
        <v>3065</v>
      </c>
      <c r="B1149" s="225">
        <v>200</v>
      </c>
      <c r="C1149" s="226" t="s">
        <v>1963</v>
      </c>
      <c r="D1149" s="227">
        <v>39637.69</v>
      </c>
      <c r="E1149" s="217">
        <v>36987.69</v>
      </c>
      <c r="F1149" s="228">
        <v>2650</v>
      </c>
      <c r="G1149" s="195"/>
    </row>
    <row r="1150" spans="1:7" s="196" customFormat="1" ht="12.75">
      <c r="A1150" s="193" t="s">
        <v>2387</v>
      </c>
      <c r="B1150" s="213">
        <v>200</v>
      </c>
      <c r="C1150" s="191" t="s">
        <v>1964</v>
      </c>
      <c r="D1150" s="222">
        <v>39637.69</v>
      </c>
      <c r="E1150" s="220">
        <v>36987.69</v>
      </c>
      <c r="F1150" s="223">
        <v>2650</v>
      </c>
      <c r="G1150" s="195"/>
    </row>
    <row r="1151" spans="1:7" s="189" customFormat="1" ht="33.75">
      <c r="A1151" s="224" t="s">
        <v>1596</v>
      </c>
      <c r="B1151" s="225">
        <v>200</v>
      </c>
      <c r="C1151" s="226" t="s">
        <v>1965</v>
      </c>
      <c r="D1151" s="227">
        <v>3452760</v>
      </c>
      <c r="E1151" s="217">
        <v>3239930.72</v>
      </c>
      <c r="F1151" s="228">
        <v>212829.28</v>
      </c>
      <c r="G1151" s="188"/>
    </row>
    <row r="1152" spans="1:7" s="196" customFormat="1" ht="22.5">
      <c r="A1152" s="224" t="s">
        <v>2721</v>
      </c>
      <c r="B1152" s="225">
        <v>200</v>
      </c>
      <c r="C1152" s="226" t="s">
        <v>1966</v>
      </c>
      <c r="D1152" s="227">
        <v>46600</v>
      </c>
      <c r="E1152" s="217">
        <v>32516.72</v>
      </c>
      <c r="F1152" s="228">
        <v>14083.28</v>
      </c>
      <c r="G1152" s="195"/>
    </row>
    <row r="1153" spans="1:7" s="196" customFormat="1" ht="22.5">
      <c r="A1153" s="224" t="s">
        <v>2722</v>
      </c>
      <c r="B1153" s="225">
        <v>200</v>
      </c>
      <c r="C1153" s="226" t="s">
        <v>1967</v>
      </c>
      <c r="D1153" s="227">
        <v>46600</v>
      </c>
      <c r="E1153" s="217">
        <v>32516.72</v>
      </c>
      <c r="F1153" s="228">
        <v>14083.28</v>
      </c>
      <c r="G1153" s="195"/>
    </row>
    <row r="1154" spans="1:7" s="196" customFormat="1" ht="22.5">
      <c r="A1154" s="224" t="s">
        <v>3014</v>
      </c>
      <c r="B1154" s="225">
        <v>200</v>
      </c>
      <c r="C1154" s="226" t="s">
        <v>1968</v>
      </c>
      <c r="D1154" s="227">
        <v>46600</v>
      </c>
      <c r="E1154" s="217">
        <v>32516.72</v>
      </c>
      <c r="F1154" s="228">
        <v>14083.28</v>
      </c>
      <c r="G1154" s="195"/>
    </row>
    <row r="1155" spans="1:7" s="196" customFormat="1" ht="12.75">
      <c r="A1155" s="193" t="s">
        <v>1038</v>
      </c>
      <c r="B1155" s="213">
        <v>200</v>
      </c>
      <c r="C1155" s="191" t="s">
        <v>2005</v>
      </c>
      <c r="D1155" s="222">
        <v>46600</v>
      </c>
      <c r="E1155" s="220">
        <v>32516.72</v>
      </c>
      <c r="F1155" s="223">
        <v>14083.28</v>
      </c>
      <c r="G1155" s="195"/>
    </row>
    <row r="1156" spans="1:7" s="189" customFormat="1" ht="12.75">
      <c r="A1156" s="224" t="s">
        <v>2728</v>
      </c>
      <c r="B1156" s="225">
        <v>200</v>
      </c>
      <c r="C1156" s="226" t="s">
        <v>2006</v>
      </c>
      <c r="D1156" s="227">
        <v>3406160</v>
      </c>
      <c r="E1156" s="217">
        <v>3207414</v>
      </c>
      <c r="F1156" s="228">
        <v>198746</v>
      </c>
      <c r="G1156" s="188"/>
    </row>
    <row r="1157" spans="1:7" s="196" customFormat="1" ht="22.5">
      <c r="A1157" s="224" t="s">
        <v>2729</v>
      </c>
      <c r="B1157" s="225">
        <v>200</v>
      </c>
      <c r="C1157" s="226" t="s">
        <v>2007</v>
      </c>
      <c r="D1157" s="227">
        <v>3406160</v>
      </c>
      <c r="E1157" s="217">
        <v>3207414</v>
      </c>
      <c r="F1157" s="228">
        <v>198746</v>
      </c>
      <c r="G1157" s="195"/>
    </row>
    <row r="1158" spans="1:7" s="196" customFormat="1" ht="22.5">
      <c r="A1158" s="224" t="s">
        <v>3065</v>
      </c>
      <c r="B1158" s="225">
        <v>200</v>
      </c>
      <c r="C1158" s="226" t="s">
        <v>2008</v>
      </c>
      <c r="D1158" s="227">
        <v>3406160</v>
      </c>
      <c r="E1158" s="217">
        <v>3207414</v>
      </c>
      <c r="F1158" s="228">
        <v>198746</v>
      </c>
      <c r="G1158" s="195"/>
    </row>
    <row r="1159" spans="1:7" s="196" customFormat="1" ht="12.75">
      <c r="A1159" s="193" t="s">
        <v>2387</v>
      </c>
      <c r="B1159" s="213">
        <v>200</v>
      </c>
      <c r="C1159" s="191" t="s">
        <v>2009</v>
      </c>
      <c r="D1159" s="222">
        <v>3406160</v>
      </c>
      <c r="E1159" s="220">
        <v>3207414</v>
      </c>
      <c r="F1159" s="223">
        <v>198746</v>
      </c>
      <c r="G1159" s="195"/>
    </row>
    <row r="1160" spans="1:7" s="189" customFormat="1" ht="33.75">
      <c r="A1160" s="224" t="s">
        <v>1597</v>
      </c>
      <c r="B1160" s="225">
        <v>200</v>
      </c>
      <c r="C1160" s="226" t="s">
        <v>2010</v>
      </c>
      <c r="D1160" s="227">
        <v>670310</v>
      </c>
      <c r="E1160" s="217">
        <v>658315.45</v>
      </c>
      <c r="F1160" s="228">
        <v>11994.55</v>
      </c>
      <c r="G1160" s="188"/>
    </row>
    <row r="1161" spans="1:7" s="196" customFormat="1" ht="22.5">
      <c r="A1161" s="224" t="s">
        <v>2721</v>
      </c>
      <c r="B1161" s="225">
        <v>200</v>
      </c>
      <c r="C1161" s="226" t="s">
        <v>2011</v>
      </c>
      <c r="D1161" s="227">
        <v>6413</v>
      </c>
      <c r="E1161" s="217">
        <v>4985</v>
      </c>
      <c r="F1161" s="228">
        <v>1428</v>
      </c>
      <c r="G1161" s="195"/>
    </row>
    <row r="1162" spans="1:7" s="196" customFormat="1" ht="22.5">
      <c r="A1162" s="224" t="s">
        <v>2722</v>
      </c>
      <c r="B1162" s="225">
        <v>200</v>
      </c>
      <c r="C1162" s="226" t="s">
        <v>795</v>
      </c>
      <c r="D1162" s="227">
        <v>6413</v>
      </c>
      <c r="E1162" s="217">
        <v>4985</v>
      </c>
      <c r="F1162" s="228">
        <v>1428</v>
      </c>
      <c r="G1162" s="195"/>
    </row>
    <row r="1163" spans="1:7" s="196" customFormat="1" ht="22.5">
      <c r="A1163" s="224" t="s">
        <v>3014</v>
      </c>
      <c r="B1163" s="225">
        <v>200</v>
      </c>
      <c r="C1163" s="226" t="s">
        <v>796</v>
      </c>
      <c r="D1163" s="227">
        <v>6413</v>
      </c>
      <c r="E1163" s="217">
        <v>4985</v>
      </c>
      <c r="F1163" s="228">
        <v>1428</v>
      </c>
      <c r="G1163" s="195"/>
    </row>
    <row r="1164" spans="1:7" s="196" customFormat="1" ht="12.75">
      <c r="A1164" s="193" t="s">
        <v>1038</v>
      </c>
      <c r="B1164" s="213">
        <v>200</v>
      </c>
      <c r="C1164" s="191" t="s">
        <v>797</v>
      </c>
      <c r="D1164" s="222">
        <v>6413</v>
      </c>
      <c r="E1164" s="220">
        <v>4985</v>
      </c>
      <c r="F1164" s="223">
        <v>1428</v>
      </c>
      <c r="G1164" s="195"/>
    </row>
    <row r="1165" spans="1:7" s="189" customFormat="1" ht="12.75">
      <c r="A1165" s="224" t="s">
        <v>2728</v>
      </c>
      <c r="B1165" s="225">
        <v>200</v>
      </c>
      <c r="C1165" s="226" t="s">
        <v>798</v>
      </c>
      <c r="D1165" s="227">
        <v>663897</v>
      </c>
      <c r="E1165" s="217">
        <v>653330.45</v>
      </c>
      <c r="F1165" s="228">
        <v>10566.55</v>
      </c>
      <c r="G1165" s="188"/>
    </row>
    <row r="1166" spans="1:7" s="196" customFormat="1" ht="22.5">
      <c r="A1166" s="224" t="s">
        <v>2729</v>
      </c>
      <c r="B1166" s="225">
        <v>200</v>
      </c>
      <c r="C1166" s="226" t="s">
        <v>799</v>
      </c>
      <c r="D1166" s="227">
        <v>663897</v>
      </c>
      <c r="E1166" s="217">
        <v>653330.45</v>
      </c>
      <c r="F1166" s="228">
        <v>10566.55</v>
      </c>
      <c r="G1166" s="195"/>
    </row>
    <row r="1167" spans="1:7" s="196" customFormat="1" ht="22.5">
      <c r="A1167" s="224" t="s">
        <v>3065</v>
      </c>
      <c r="B1167" s="225">
        <v>200</v>
      </c>
      <c r="C1167" s="226" t="s">
        <v>800</v>
      </c>
      <c r="D1167" s="227">
        <v>663897</v>
      </c>
      <c r="E1167" s="217">
        <v>653330.45</v>
      </c>
      <c r="F1167" s="228">
        <v>10566.55</v>
      </c>
      <c r="G1167" s="195"/>
    </row>
    <row r="1168" spans="1:7" s="196" customFormat="1" ht="12.75">
      <c r="A1168" s="193" t="s">
        <v>2387</v>
      </c>
      <c r="B1168" s="213">
        <v>200</v>
      </c>
      <c r="C1168" s="191" t="s">
        <v>801</v>
      </c>
      <c r="D1168" s="222">
        <v>663897</v>
      </c>
      <c r="E1168" s="220">
        <v>653330.45</v>
      </c>
      <c r="F1168" s="223">
        <v>10566.55</v>
      </c>
      <c r="G1168" s="195"/>
    </row>
    <row r="1169" spans="1:7" s="189" customFormat="1" ht="22.5">
      <c r="A1169" s="224" t="s">
        <v>1598</v>
      </c>
      <c r="B1169" s="225">
        <v>200</v>
      </c>
      <c r="C1169" s="226" t="s">
        <v>802</v>
      </c>
      <c r="D1169" s="227">
        <v>45836270</v>
      </c>
      <c r="E1169" s="217">
        <v>45800634.65999999</v>
      </c>
      <c r="F1169" s="228">
        <v>35635.34</v>
      </c>
      <c r="G1169" s="188"/>
    </row>
    <row r="1170" spans="1:7" s="196" customFormat="1" ht="22.5">
      <c r="A1170" s="224" t="s">
        <v>2721</v>
      </c>
      <c r="B1170" s="225">
        <v>200</v>
      </c>
      <c r="C1170" s="226" t="s">
        <v>803</v>
      </c>
      <c r="D1170" s="227">
        <v>434812</v>
      </c>
      <c r="E1170" s="217">
        <v>434804.66</v>
      </c>
      <c r="F1170" s="228">
        <v>7.340000000025611</v>
      </c>
      <c r="G1170" s="195"/>
    </row>
    <row r="1171" spans="1:7" s="196" customFormat="1" ht="22.5">
      <c r="A1171" s="224" t="s">
        <v>2722</v>
      </c>
      <c r="B1171" s="225">
        <v>200</v>
      </c>
      <c r="C1171" s="226" t="s">
        <v>804</v>
      </c>
      <c r="D1171" s="227">
        <v>434812</v>
      </c>
      <c r="E1171" s="217">
        <v>434804.66</v>
      </c>
      <c r="F1171" s="228">
        <v>7.340000000025611</v>
      </c>
      <c r="G1171" s="195"/>
    </row>
    <row r="1172" spans="1:7" s="196" customFormat="1" ht="22.5">
      <c r="A1172" s="224" t="s">
        <v>3014</v>
      </c>
      <c r="B1172" s="225">
        <v>200</v>
      </c>
      <c r="C1172" s="226" t="s">
        <v>805</v>
      </c>
      <c r="D1172" s="227">
        <v>434812</v>
      </c>
      <c r="E1172" s="217">
        <v>434804.66</v>
      </c>
      <c r="F1172" s="228">
        <v>7.340000000025611</v>
      </c>
      <c r="G1172" s="195"/>
    </row>
    <row r="1173" spans="1:7" s="196" customFormat="1" ht="12.75">
      <c r="A1173" s="193" t="s">
        <v>1038</v>
      </c>
      <c r="B1173" s="213">
        <v>200</v>
      </c>
      <c r="C1173" s="191" t="s">
        <v>806</v>
      </c>
      <c r="D1173" s="222">
        <v>434812</v>
      </c>
      <c r="E1173" s="220">
        <v>434804.66</v>
      </c>
      <c r="F1173" s="223">
        <v>7.340000000025611</v>
      </c>
      <c r="G1173" s="195"/>
    </row>
    <row r="1174" spans="1:7" s="189" customFormat="1" ht="12.75">
      <c r="A1174" s="224" t="s">
        <v>2728</v>
      </c>
      <c r="B1174" s="225">
        <v>200</v>
      </c>
      <c r="C1174" s="226" t="s">
        <v>807</v>
      </c>
      <c r="D1174" s="227">
        <v>45401458</v>
      </c>
      <c r="E1174" s="217">
        <v>45365829.99999999</v>
      </c>
      <c r="F1174" s="228">
        <v>35628</v>
      </c>
      <c r="G1174" s="188"/>
    </row>
    <row r="1175" spans="1:7" s="196" customFormat="1" ht="22.5">
      <c r="A1175" s="224" t="s">
        <v>2729</v>
      </c>
      <c r="B1175" s="225">
        <v>200</v>
      </c>
      <c r="C1175" s="226" t="s">
        <v>808</v>
      </c>
      <c r="D1175" s="227">
        <v>45401458</v>
      </c>
      <c r="E1175" s="217">
        <v>45365829.99999999</v>
      </c>
      <c r="F1175" s="228">
        <v>35628</v>
      </c>
      <c r="G1175" s="195"/>
    </row>
    <row r="1176" spans="1:7" s="196" customFormat="1" ht="22.5">
      <c r="A1176" s="224" t="s">
        <v>3065</v>
      </c>
      <c r="B1176" s="225">
        <v>200</v>
      </c>
      <c r="C1176" s="226" t="s">
        <v>809</v>
      </c>
      <c r="D1176" s="227">
        <v>45401458</v>
      </c>
      <c r="E1176" s="217">
        <v>45365829.99999999</v>
      </c>
      <c r="F1176" s="228">
        <v>35628</v>
      </c>
      <c r="G1176" s="195"/>
    </row>
    <row r="1177" spans="1:7" s="196" customFormat="1" ht="12.75">
      <c r="A1177" s="193" t="s">
        <v>2387</v>
      </c>
      <c r="B1177" s="214">
        <v>200</v>
      </c>
      <c r="C1177" s="191" t="s">
        <v>810</v>
      </c>
      <c r="D1177" s="222">
        <v>45401458</v>
      </c>
      <c r="E1177" s="220">
        <v>45365829.99999999</v>
      </c>
      <c r="F1177" s="223">
        <v>35628</v>
      </c>
      <c r="G1177" s="195"/>
    </row>
    <row r="1178" spans="1:7" s="189" customFormat="1" ht="56.25">
      <c r="A1178" s="229" t="s">
        <v>2783</v>
      </c>
      <c r="B1178" s="225">
        <v>200</v>
      </c>
      <c r="C1178" s="226" t="s">
        <v>811</v>
      </c>
      <c r="D1178" s="227">
        <v>171090</v>
      </c>
      <c r="E1178" s="217">
        <v>161692.32</v>
      </c>
      <c r="F1178" s="228">
        <v>9397.68</v>
      </c>
      <c r="G1178" s="188"/>
    </row>
    <row r="1179" spans="1:7" s="196" customFormat="1" ht="22.5">
      <c r="A1179" s="224" t="s">
        <v>2721</v>
      </c>
      <c r="B1179" s="225">
        <v>200</v>
      </c>
      <c r="C1179" s="226" t="s">
        <v>812</v>
      </c>
      <c r="D1179" s="227">
        <v>1998</v>
      </c>
      <c r="E1179" s="217">
        <v>1994.72</v>
      </c>
      <c r="F1179" s="228">
        <v>3.2799999999999727</v>
      </c>
      <c r="G1179" s="195"/>
    </row>
    <row r="1180" spans="1:7" s="196" customFormat="1" ht="22.5">
      <c r="A1180" s="224" t="s">
        <v>2722</v>
      </c>
      <c r="B1180" s="225">
        <v>200</v>
      </c>
      <c r="C1180" s="226" t="s">
        <v>813</v>
      </c>
      <c r="D1180" s="227">
        <v>1998</v>
      </c>
      <c r="E1180" s="217">
        <v>1994.72</v>
      </c>
      <c r="F1180" s="228">
        <v>3.2799999999999727</v>
      </c>
      <c r="G1180" s="195"/>
    </row>
    <row r="1181" spans="1:7" s="196" customFormat="1" ht="22.5">
      <c r="A1181" s="224" t="s">
        <v>3014</v>
      </c>
      <c r="B1181" s="225">
        <v>200</v>
      </c>
      <c r="C1181" s="226" t="s">
        <v>814</v>
      </c>
      <c r="D1181" s="227">
        <v>1998</v>
      </c>
      <c r="E1181" s="217">
        <v>1994.72</v>
      </c>
      <c r="F1181" s="228">
        <v>3.2799999999999727</v>
      </c>
      <c r="G1181" s="195"/>
    </row>
    <row r="1182" spans="1:7" s="196" customFormat="1" ht="12.75">
      <c r="A1182" s="193" t="s">
        <v>1038</v>
      </c>
      <c r="B1182" s="213">
        <v>200</v>
      </c>
      <c r="C1182" s="191" t="s">
        <v>815</v>
      </c>
      <c r="D1182" s="222">
        <v>1998</v>
      </c>
      <c r="E1182" s="220">
        <v>1994.72</v>
      </c>
      <c r="F1182" s="223">
        <v>3.2799999999999727</v>
      </c>
      <c r="G1182" s="195"/>
    </row>
    <row r="1183" spans="1:7" s="189" customFormat="1" ht="12.75">
      <c r="A1183" s="224" t="s">
        <v>2728</v>
      </c>
      <c r="B1183" s="225">
        <v>200</v>
      </c>
      <c r="C1183" s="226" t="s">
        <v>816</v>
      </c>
      <c r="D1183" s="227">
        <v>169092</v>
      </c>
      <c r="E1183" s="217">
        <v>159697.6</v>
      </c>
      <c r="F1183" s="228">
        <v>9394.399999999994</v>
      </c>
      <c r="G1183" s="188"/>
    </row>
    <row r="1184" spans="1:7" s="196" customFormat="1" ht="22.5">
      <c r="A1184" s="224" t="s">
        <v>2729</v>
      </c>
      <c r="B1184" s="225">
        <v>200</v>
      </c>
      <c r="C1184" s="226" t="s">
        <v>817</v>
      </c>
      <c r="D1184" s="227">
        <v>169092</v>
      </c>
      <c r="E1184" s="217">
        <v>159697.6</v>
      </c>
      <c r="F1184" s="228">
        <v>9394.399999999994</v>
      </c>
      <c r="G1184" s="195"/>
    </row>
    <row r="1185" spans="1:7" s="196" customFormat="1" ht="22.5">
      <c r="A1185" s="224" t="s">
        <v>3065</v>
      </c>
      <c r="B1185" s="225">
        <v>200</v>
      </c>
      <c r="C1185" s="226" t="s">
        <v>818</v>
      </c>
      <c r="D1185" s="227">
        <v>169092</v>
      </c>
      <c r="E1185" s="217">
        <v>159697.6</v>
      </c>
      <c r="F1185" s="228">
        <v>9394.399999999994</v>
      </c>
      <c r="G1185" s="195"/>
    </row>
    <row r="1186" spans="1:7" s="196" customFormat="1" ht="12.75">
      <c r="A1186" s="193" t="s">
        <v>2387</v>
      </c>
      <c r="B1186" s="213">
        <v>200</v>
      </c>
      <c r="C1186" s="191" t="s">
        <v>819</v>
      </c>
      <c r="D1186" s="222">
        <v>169092</v>
      </c>
      <c r="E1186" s="220">
        <v>159697.6</v>
      </c>
      <c r="F1186" s="223">
        <v>9394.399999999994</v>
      </c>
      <c r="G1186" s="195"/>
    </row>
    <row r="1187" spans="1:7" s="189" customFormat="1" ht="33.75">
      <c r="A1187" s="224" t="s">
        <v>1599</v>
      </c>
      <c r="B1187" s="225">
        <v>200</v>
      </c>
      <c r="C1187" s="226" t="s">
        <v>820</v>
      </c>
      <c r="D1187" s="227">
        <v>398900</v>
      </c>
      <c r="E1187" s="217">
        <v>389678.49</v>
      </c>
      <c r="F1187" s="228">
        <v>9221.51</v>
      </c>
      <c r="G1187" s="188"/>
    </row>
    <row r="1188" spans="1:7" s="196" customFormat="1" ht="22.5">
      <c r="A1188" s="224" t="s">
        <v>2721</v>
      </c>
      <c r="B1188" s="225">
        <v>200</v>
      </c>
      <c r="C1188" s="226" t="s">
        <v>821</v>
      </c>
      <c r="D1188" s="227">
        <v>9132</v>
      </c>
      <c r="E1188" s="217">
        <v>2606.49</v>
      </c>
      <c r="F1188" s="228">
        <v>6525.51</v>
      </c>
      <c r="G1188" s="195"/>
    </row>
    <row r="1189" spans="1:7" s="196" customFormat="1" ht="22.5">
      <c r="A1189" s="224" t="s">
        <v>2722</v>
      </c>
      <c r="B1189" s="225">
        <v>200</v>
      </c>
      <c r="C1189" s="226" t="s">
        <v>822</v>
      </c>
      <c r="D1189" s="227">
        <v>9132</v>
      </c>
      <c r="E1189" s="217">
        <v>2606.49</v>
      </c>
      <c r="F1189" s="228">
        <v>6525.51</v>
      </c>
      <c r="G1189" s="195"/>
    </row>
    <row r="1190" spans="1:7" s="196" customFormat="1" ht="22.5">
      <c r="A1190" s="224" t="s">
        <v>3014</v>
      </c>
      <c r="B1190" s="225">
        <v>200</v>
      </c>
      <c r="C1190" s="226" t="s">
        <v>823</v>
      </c>
      <c r="D1190" s="227">
        <v>9132</v>
      </c>
      <c r="E1190" s="217">
        <v>2606.49</v>
      </c>
      <c r="F1190" s="228">
        <v>6525.51</v>
      </c>
      <c r="G1190" s="195"/>
    </row>
    <row r="1191" spans="1:7" s="196" customFormat="1" ht="12.75">
      <c r="A1191" s="193" t="s">
        <v>1038</v>
      </c>
      <c r="B1191" s="213">
        <v>200</v>
      </c>
      <c r="C1191" s="191" t="s">
        <v>824</v>
      </c>
      <c r="D1191" s="222">
        <v>9132</v>
      </c>
      <c r="E1191" s="220">
        <v>2606.49</v>
      </c>
      <c r="F1191" s="223">
        <v>6525.51</v>
      </c>
      <c r="G1191" s="195"/>
    </row>
    <row r="1192" spans="1:7" s="189" customFormat="1" ht="12.75">
      <c r="A1192" s="224" t="s">
        <v>2728</v>
      </c>
      <c r="B1192" s="225">
        <v>200</v>
      </c>
      <c r="C1192" s="226" t="s">
        <v>825</v>
      </c>
      <c r="D1192" s="227">
        <v>389768</v>
      </c>
      <c r="E1192" s="217">
        <v>387072</v>
      </c>
      <c r="F1192" s="228">
        <v>2696</v>
      </c>
      <c r="G1192" s="188"/>
    </row>
    <row r="1193" spans="1:7" s="196" customFormat="1" ht="22.5">
      <c r="A1193" s="224" t="s">
        <v>2729</v>
      </c>
      <c r="B1193" s="225">
        <v>200</v>
      </c>
      <c r="C1193" s="226" t="s">
        <v>826</v>
      </c>
      <c r="D1193" s="227">
        <v>389768</v>
      </c>
      <c r="E1193" s="217">
        <v>387072</v>
      </c>
      <c r="F1193" s="228">
        <v>2696</v>
      </c>
      <c r="G1193" s="195"/>
    </row>
    <row r="1194" spans="1:7" s="196" customFormat="1" ht="22.5">
      <c r="A1194" s="224" t="s">
        <v>3065</v>
      </c>
      <c r="B1194" s="225">
        <v>200</v>
      </c>
      <c r="C1194" s="226" t="s">
        <v>827</v>
      </c>
      <c r="D1194" s="227">
        <v>389768</v>
      </c>
      <c r="E1194" s="217">
        <v>387072</v>
      </c>
      <c r="F1194" s="228">
        <v>2696</v>
      </c>
      <c r="G1194" s="195"/>
    </row>
    <row r="1195" spans="1:7" s="196" customFormat="1" ht="12.75">
      <c r="A1195" s="193" t="s">
        <v>2387</v>
      </c>
      <c r="B1195" s="214">
        <v>200</v>
      </c>
      <c r="C1195" s="191" t="s">
        <v>828</v>
      </c>
      <c r="D1195" s="222">
        <v>389768</v>
      </c>
      <c r="E1195" s="220">
        <v>387072</v>
      </c>
      <c r="F1195" s="223">
        <v>2696</v>
      </c>
      <c r="G1195" s="195"/>
    </row>
    <row r="1196" spans="1:7" s="189" customFormat="1" ht="90">
      <c r="A1196" s="229" t="s">
        <v>2784</v>
      </c>
      <c r="B1196" s="225">
        <v>200</v>
      </c>
      <c r="C1196" s="226" t="s">
        <v>829</v>
      </c>
      <c r="D1196" s="227">
        <v>864120</v>
      </c>
      <c r="E1196" s="217">
        <v>799540.5</v>
      </c>
      <c r="F1196" s="228">
        <v>64579.5</v>
      </c>
      <c r="G1196" s="188"/>
    </row>
    <row r="1197" spans="1:7" s="196" customFormat="1" ht="22.5">
      <c r="A1197" s="224" t="s">
        <v>2721</v>
      </c>
      <c r="B1197" s="225">
        <v>200</v>
      </c>
      <c r="C1197" s="226" t="s">
        <v>830</v>
      </c>
      <c r="D1197" s="227">
        <v>10287</v>
      </c>
      <c r="E1197" s="217">
        <v>8379</v>
      </c>
      <c r="F1197" s="228">
        <v>1908</v>
      </c>
      <c r="G1197" s="195"/>
    </row>
    <row r="1198" spans="1:7" s="196" customFormat="1" ht="22.5">
      <c r="A1198" s="224" t="s">
        <v>2722</v>
      </c>
      <c r="B1198" s="225">
        <v>200</v>
      </c>
      <c r="C1198" s="226" t="s">
        <v>831</v>
      </c>
      <c r="D1198" s="227">
        <v>10287</v>
      </c>
      <c r="E1198" s="217">
        <v>8379</v>
      </c>
      <c r="F1198" s="228">
        <v>1908</v>
      </c>
      <c r="G1198" s="195"/>
    </row>
    <row r="1199" spans="1:7" s="196" customFormat="1" ht="22.5">
      <c r="A1199" s="224" t="s">
        <v>3014</v>
      </c>
      <c r="B1199" s="225">
        <v>200</v>
      </c>
      <c r="C1199" s="226" t="s">
        <v>832</v>
      </c>
      <c r="D1199" s="227">
        <v>10287</v>
      </c>
      <c r="E1199" s="217">
        <v>8379</v>
      </c>
      <c r="F1199" s="228">
        <v>1908</v>
      </c>
      <c r="G1199" s="195"/>
    </row>
    <row r="1200" spans="1:7" s="196" customFormat="1" ht="12.75">
      <c r="A1200" s="193" t="s">
        <v>1038</v>
      </c>
      <c r="B1200" s="213">
        <v>200</v>
      </c>
      <c r="C1200" s="191" t="s">
        <v>833</v>
      </c>
      <c r="D1200" s="222">
        <v>10287</v>
      </c>
      <c r="E1200" s="220">
        <v>8379</v>
      </c>
      <c r="F1200" s="223">
        <v>1908</v>
      </c>
      <c r="G1200" s="195"/>
    </row>
    <row r="1201" spans="1:7" s="189" customFormat="1" ht="12.75">
      <c r="A1201" s="224" t="s">
        <v>2728</v>
      </c>
      <c r="B1201" s="225">
        <v>200</v>
      </c>
      <c r="C1201" s="226" t="s">
        <v>834</v>
      </c>
      <c r="D1201" s="227">
        <v>853833</v>
      </c>
      <c r="E1201" s="217">
        <v>791161.5</v>
      </c>
      <c r="F1201" s="228">
        <v>62671.5</v>
      </c>
      <c r="G1201" s="188"/>
    </row>
    <row r="1202" spans="1:7" s="196" customFormat="1" ht="22.5">
      <c r="A1202" s="224" t="s">
        <v>2729</v>
      </c>
      <c r="B1202" s="225">
        <v>200</v>
      </c>
      <c r="C1202" s="226" t="s">
        <v>835</v>
      </c>
      <c r="D1202" s="227">
        <v>853833</v>
      </c>
      <c r="E1202" s="217">
        <v>791161.5</v>
      </c>
      <c r="F1202" s="228">
        <v>62671.5</v>
      </c>
      <c r="G1202" s="195"/>
    </row>
    <row r="1203" spans="1:7" s="196" customFormat="1" ht="22.5">
      <c r="A1203" s="224" t="s">
        <v>3065</v>
      </c>
      <c r="B1203" s="225">
        <v>200</v>
      </c>
      <c r="C1203" s="226" t="s">
        <v>836</v>
      </c>
      <c r="D1203" s="227">
        <v>853833</v>
      </c>
      <c r="E1203" s="217">
        <v>791161.5</v>
      </c>
      <c r="F1203" s="228">
        <v>62671.5</v>
      </c>
      <c r="G1203" s="195"/>
    </row>
    <row r="1204" spans="1:7" s="196" customFormat="1" ht="12.75">
      <c r="A1204" s="193" t="s">
        <v>2387</v>
      </c>
      <c r="B1204" s="213">
        <v>200</v>
      </c>
      <c r="C1204" s="191" t="s">
        <v>837</v>
      </c>
      <c r="D1204" s="222">
        <v>853833</v>
      </c>
      <c r="E1204" s="220">
        <v>791161.5</v>
      </c>
      <c r="F1204" s="223">
        <v>62671.5</v>
      </c>
      <c r="G1204" s="195"/>
    </row>
    <row r="1205" spans="1:7" s="189" customFormat="1" ht="45">
      <c r="A1205" s="224" t="s">
        <v>1600</v>
      </c>
      <c r="B1205" s="225">
        <v>200</v>
      </c>
      <c r="C1205" s="226" t="s">
        <v>838</v>
      </c>
      <c r="D1205" s="227">
        <v>4600580</v>
      </c>
      <c r="E1205" s="217">
        <v>4438423.45</v>
      </c>
      <c r="F1205" s="228">
        <v>162156.55</v>
      </c>
      <c r="G1205" s="188"/>
    </row>
    <row r="1206" spans="1:7" s="196" customFormat="1" ht="22.5">
      <c r="A1206" s="224" t="s">
        <v>2721</v>
      </c>
      <c r="B1206" s="225">
        <v>200</v>
      </c>
      <c r="C1206" s="226" t="s">
        <v>839</v>
      </c>
      <c r="D1206" s="227">
        <v>54891</v>
      </c>
      <c r="E1206" s="217">
        <v>48097.88</v>
      </c>
      <c r="F1206" s="228">
        <v>6793.12</v>
      </c>
      <c r="G1206" s="195"/>
    </row>
    <row r="1207" spans="1:7" s="196" customFormat="1" ht="22.5">
      <c r="A1207" s="224" t="s">
        <v>2722</v>
      </c>
      <c r="B1207" s="225">
        <v>200</v>
      </c>
      <c r="C1207" s="226" t="s">
        <v>840</v>
      </c>
      <c r="D1207" s="227">
        <v>54891</v>
      </c>
      <c r="E1207" s="217">
        <v>48097.88</v>
      </c>
      <c r="F1207" s="228">
        <v>6793.12</v>
      </c>
      <c r="G1207" s="195"/>
    </row>
    <row r="1208" spans="1:7" s="196" customFormat="1" ht="22.5">
      <c r="A1208" s="224" t="s">
        <v>3014</v>
      </c>
      <c r="B1208" s="225">
        <v>200</v>
      </c>
      <c r="C1208" s="226" t="s">
        <v>841</v>
      </c>
      <c r="D1208" s="227">
        <v>54891</v>
      </c>
      <c r="E1208" s="217">
        <v>48097.88</v>
      </c>
      <c r="F1208" s="228">
        <v>6793.12</v>
      </c>
      <c r="G1208" s="195"/>
    </row>
    <row r="1209" spans="1:7" s="196" customFormat="1" ht="12.75">
      <c r="A1209" s="193" t="s">
        <v>1038</v>
      </c>
      <c r="B1209" s="213">
        <v>200</v>
      </c>
      <c r="C1209" s="191" t="s">
        <v>842</v>
      </c>
      <c r="D1209" s="222">
        <v>54891</v>
      </c>
      <c r="E1209" s="220">
        <v>48097.88</v>
      </c>
      <c r="F1209" s="223">
        <v>6793.12</v>
      </c>
      <c r="G1209" s="195"/>
    </row>
    <row r="1210" spans="1:7" s="189" customFormat="1" ht="12.75">
      <c r="A1210" s="224" t="s">
        <v>2728</v>
      </c>
      <c r="B1210" s="225">
        <v>200</v>
      </c>
      <c r="C1210" s="226" t="s">
        <v>843</v>
      </c>
      <c r="D1210" s="227">
        <v>4545689</v>
      </c>
      <c r="E1210" s="217">
        <v>4390325.57</v>
      </c>
      <c r="F1210" s="228">
        <v>155363.43</v>
      </c>
      <c r="G1210" s="188"/>
    </row>
    <row r="1211" spans="1:7" s="196" customFormat="1" ht="22.5">
      <c r="A1211" s="224" t="s">
        <v>2729</v>
      </c>
      <c r="B1211" s="225">
        <v>200</v>
      </c>
      <c r="C1211" s="226" t="s">
        <v>844</v>
      </c>
      <c r="D1211" s="227">
        <v>4545689</v>
      </c>
      <c r="E1211" s="217">
        <v>4390325.57</v>
      </c>
      <c r="F1211" s="228">
        <v>155363.43</v>
      </c>
      <c r="G1211" s="195"/>
    </row>
    <row r="1212" spans="1:7" s="196" customFormat="1" ht="22.5">
      <c r="A1212" s="224" t="s">
        <v>3065</v>
      </c>
      <c r="B1212" s="225">
        <v>200</v>
      </c>
      <c r="C1212" s="226" t="s">
        <v>845</v>
      </c>
      <c r="D1212" s="227">
        <v>4545689</v>
      </c>
      <c r="E1212" s="217">
        <v>4390325.57</v>
      </c>
      <c r="F1212" s="228">
        <v>155363.43</v>
      </c>
      <c r="G1212" s="195"/>
    </row>
    <row r="1213" spans="1:7" s="196" customFormat="1" ht="12.75">
      <c r="A1213" s="193" t="s">
        <v>2387</v>
      </c>
      <c r="B1213" s="213">
        <v>200</v>
      </c>
      <c r="C1213" s="191" t="s">
        <v>846</v>
      </c>
      <c r="D1213" s="222">
        <v>4545689</v>
      </c>
      <c r="E1213" s="220">
        <v>4390325.57</v>
      </c>
      <c r="F1213" s="223">
        <v>155363.43</v>
      </c>
      <c r="G1213" s="195"/>
    </row>
    <row r="1214" spans="1:7" s="189" customFormat="1" ht="33.75">
      <c r="A1214" s="224" t="s">
        <v>1601</v>
      </c>
      <c r="B1214" s="225">
        <v>200</v>
      </c>
      <c r="C1214" s="226" t="s">
        <v>847</v>
      </c>
      <c r="D1214" s="227">
        <v>251540</v>
      </c>
      <c r="E1214" s="217">
        <v>225510.85</v>
      </c>
      <c r="F1214" s="228">
        <v>26029.15</v>
      </c>
      <c r="G1214" s="188"/>
    </row>
    <row r="1215" spans="1:7" s="196" customFormat="1" ht="22.5">
      <c r="A1215" s="224" t="s">
        <v>2721</v>
      </c>
      <c r="B1215" s="225">
        <v>200</v>
      </c>
      <c r="C1215" s="226" t="s">
        <v>848</v>
      </c>
      <c r="D1215" s="227">
        <v>2875</v>
      </c>
      <c r="E1215" s="217">
        <v>2505.85</v>
      </c>
      <c r="F1215" s="228">
        <v>369.15</v>
      </c>
      <c r="G1215" s="195"/>
    </row>
    <row r="1216" spans="1:7" s="196" customFormat="1" ht="22.5">
      <c r="A1216" s="224" t="s">
        <v>2722</v>
      </c>
      <c r="B1216" s="225">
        <v>200</v>
      </c>
      <c r="C1216" s="226" t="s">
        <v>849</v>
      </c>
      <c r="D1216" s="227">
        <v>2875</v>
      </c>
      <c r="E1216" s="217">
        <v>2505.85</v>
      </c>
      <c r="F1216" s="228">
        <v>369.15</v>
      </c>
      <c r="G1216" s="195"/>
    </row>
    <row r="1217" spans="1:7" s="196" customFormat="1" ht="22.5">
      <c r="A1217" s="224" t="s">
        <v>3014</v>
      </c>
      <c r="B1217" s="225">
        <v>200</v>
      </c>
      <c r="C1217" s="226" t="s">
        <v>850</v>
      </c>
      <c r="D1217" s="227">
        <v>2875</v>
      </c>
      <c r="E1217" s="217">
        <v>2505.85</v>
      </c>
      <c r="F1217" s="228">
        <v>369.15</v>
      </c>
      <c r="G1217" s="195"/>
    </row>
    <row r="1218" spans="1:7" s="196" customFormat="1" ht="12.75">
      <c r="A1218" s="193" t="s">
        <v>1038</v>
      </c>
      <c r="B1218" s="213">
        <v>200</v>
      </c>
      <c r="C1218" s="191" t="s">
        <v>851</v>
      </c>
      <c r="D1218" s="222">
        <v>2875</v>
      </c>
      <c r="E1218" s="220">
        <v>2505.85</v>
      </c>
      <c r="F1218" s="223">
        <v>369.15</v>
      </c>
      <c r="G1218" s="195"/>
    </row>
    <row r="1219" spans="1:7" s="189" customFormat="1" ht="12.75">
      <c r="A1219" s="224" t="s">
        <v>2728</v>
      </c>
      <c r="B1219" s="225">
        <v>200</v>
      </c>
      <c r="C1219" s="226" t="s">
        <v>852</v>
      </c>
      <c r="D1219" s="227">
        <v>248665</v>
      </c>
      <c r="E1219" s="217">
        <v>223005</v>
      </c>
      <c r="F1219" s="228">
        <v>25660</v>
      </c>
      <c r="G1219" s="188"/>
    </row>
    <row r="1220" spans="1:7" s="196" customFormat="1" ht="22.5">
      <c r="A1220" s="224" t="s">
        <v>2729</v>
      </c>
      <c r="B1220" s="225">
        <v>200</v>
      </c>
      <c r="C1220" s="226" t="s">
        <v>853</v>
      </c>
      <c r="D1220" s="227">
        <v>248665</v>
      </c>
      <c r="E1220" s="217">
        <v>223005</v>
      </c>
      <c r="F1220" s="228">
        <v>25660</v>
      </c>
      <c r="G1220" s="195"/>
    </row>
    <row r="1221" spans="1:7" s="196" customFormat="1" ht="22.5">
      <c r="A1221" s="224" t="s">
        <v>3065</v>
      </c>
      <c r="B1221" s="225">
        <v>200</v>
      </c>
      <c r="C1221" s="226" t="s">
        <v>854</v>
      </c>
      <c r="D1221" s="227">
        <v>248665</v>
      </c>
      <c r="E1221" s="217">
        <v>223005</v>
      </c>
      <c r="F1221" s="228">
        <v>25660</v>
      </c>
      <c r="G1221" s="195"/>
    </row>
    <row r="1222" spans="1:7" s="196" customFormat="1" ht="12.75">
      <c r="A1222" s="193" t="s">
        <v>2387</v>
      </c>
      <c r="B1222" s="214">
        <v>200</v>
      </c>
      <c r="C1222" s="191" t="s">
        <v>855</v>
      </c>
      <c r="D1222" s="222">
        <v>248665</v>
      </c>
      <c r="E1222" s="220">
        <v>223005</v>
      </c>
      <c r="F1222" s="223">
        <v>25660</v>
      </c>
      <c r="G1222" s="195"/>
    </row>
    <row r="1223" spans="1:7" s="189" customFormat="1" ht="101.25">
      <c r="A1223" s="229" t="s">
        <v>2785</v>
      </c>
      <c r="B1223" s="225">
        <v>200</v>
      </c>
      <c r="C1223" s="226" t="s">
        <v>856</v>
      </c>
      <c r="D1223" s="227">
        <v>91100</v>
      </c>
      <c r="E1223" s="217">
        <v>0</v>
      </c>
      <c r="F1223" s="228">
        <v>91100</v>
      </c>
      <c r="G1223" s="188"/>
    </row>
    <row r="1224" spans="1:7" s="196" customFormat="1" ht="22.5">
      <c r="A1224" s="224" t="s">
        <v>2721</v>
      </c>
      <c r="B1224" s="225">
        <v>200</v>
      </c>
      <c r="C1224" s="226" t="s">
        <v>857</v>
      </c>
      <c r="D1224" s="227">
        <v>1800</v>
      </c>
      <c r="E1224" s="217">
        <v>0</v>
      </c>
      <c r="F1224" s="228">
        <v>1800</v>
      </c>
      <c r="G1224" s="195"/>
    </row>
    <row r="1225" spans="1:7" s="196" customFormat="1" ht="22.5">
      <c r="A1225" s="224" t="s">
        <v>2722</v>
      </c>
      <c r="B1225" s="225">
        <v>200</v>
      </c>
      <c r="C1225" s="226" t="s">
        <v>858</v>
      </c>
      <c r="D1225" s="227">
        <v>1800</v>
      </c>
      <c r="E1225" s="217">
        <v>0</v>
      </c>
      <c r="F1225" s="228">
        <v>1800</v>
      </c>
      <c r="G1225" s="195"/>
    </row>
    <row r="1226" spans="1:7" s="196" customFormat="1" ht="22.5">
      <c r="A1226" s="224" t="s">
        <v>3014</v>
      </c>
      <c r="B1226" s="225">
        <v>200</v>
      </c>
      <c r="C1226" s="226" t="s">
        <v>859</v>
      </c>
      <c r="D1226" s="227">
        <v>1800</v>
      </c>
      <c r="E1226" s="217">
        <v>0</v>
      </c>
      <c r="F1226" s="228">
        <v>1800</v>
      </c>
      <c r="G1226" s="195"/>
    </row>
    <row r="1227" spans="1:7" s="196" customFormat="1" ht="12.75">
      <c r="A1227" s="193" t="s">
        <v>1038</v>
      </c>
      <c r="B1227" s="213">
        <v>200</v>
      </c>
      <c r="C1227" s="191" t="s">
        <v>860</v>
      </c>
      <c r="D1227" s="222">
        <v>1800</v>
      </c>
      <c r="E1227" s="220">
        <v>0</v>
      </c>
      <c r="F1227" s="223">
        <v>1800</v>
      </c>
      <c r="G1227" s="195"/>
    </row>
    <row r="1228" spans="1:7" s="189" customFormat="1" ht="12.75">
      <c r="A1228" s="224" t="s">
        <v>2728</v>
      </c>
      <c r="B1228" s="225">
        <v>200</v>
      </c>
      <c r="C1228" s="226" t="s">
        <v>861</v>
      </c>
      <c r="D1228" s="227">
        <v>89300</v>
      </c>
      <c r="E1228" s="217">
        <v>0</v>
      </c>
      <c r="F1228" s="228">
        <v>89300</v>
      </c>
      <c r="G1228" s="188"/>
    </row>
    <row r="1229" spans="1:7" s="196" customFormat="1" ht="22.5">
      <c r="A1229" s="224" t="s">
        <v>2729</v>
      </c>
      <c r="B1229" s="225">
        <v>200</v>
      </c>
      <c r="C1229" s="226" t="s">
        <v>862</v>
      </c>
      <c r="D1229" s="227">
        <v>89300</v>
      </c>
      <c r="E1229" s="217">
        <v>0</v>
      </c>
      <c r="F1229" s="228">
        <v>89300</v>
      </c>
      <c r="G1229" s="195"/>
    </row>
    <row r="1230" spans="1:7" s="196" customFormat="1" ht="22.5">
      <c r="A1230" s="224" t="s">
        <v>3065</v>
      </c>
      <c r="B1230" s="225">
        <v>200</v>
      </c>
      <c r="C1230" s="226" t="s">
        <v>863</v>
      </c>
      <c r="D1230" s="227">
        <v>89300</v>
      </c>
      <c r="E1230" s="217">
        <v>0</v>
      </c>
      <c r="F1230" s="228">
        <v>89300</v>
      </c>
      <c r="G1230" s="195"/>
    </row>
    <row r="1231" spans="1:7" s="196" customFormat="1" ht="12.75">
      <c r="A1231" s="193" t="s">
        <v>2387</v>
      </c>
      <c r="B1231" s="213">
        <v>200</v>
      </c>
      <c r="C1231" s="191" t="s">
        <v>864</v>
      </c>
      <c r="D1231" s="222">
        <v>89300</v>
      </c>
      <c r="E1231" s="220">
        <v>0</v>
      </c>
      <c r="F1231" s="223">
        <v>89300</v>
      </c>
      <c r="G1231" s="195"/>
    </row>
    <row r="1232" spans="1:7" s="196" customFormat="1" ht="33.75">
      <c r="A1232" s="224" t="s">
        <v>1787</v>
      </c>
      <c r="B1232" s="225">
        <v>200</v>
      </c>
      <c r="C1232" s="226" t="s">
        <v>865</v>
      </c>
      <c r="D1232" s="227">
        <v>1177330</v>
      </c>
      <c r="E1232" s="217">
        <v>1170985.48</v>
      </c>
      <c r="F1232" s="228">
        <v>6344.520000000019</v>
      </c>
      <c r="G1232" s="195"/>
    </row>
    <row r="1233" spans="1:7" s="189" customFormat="1" ht="22.5">
      <c r="A1233" s="224" t="s">
        <v>2721</v>
      </c>
      <c r="B1233" s="225">
        <v>200</v>
      </c>
      <c r="C1233" s="226" t="s">
        <v>866</v>
      </c>
      <c r="D1233" s="227">
        <v>8142</v>
      </c>
      <c r="E1233" s="217">
        <v>8142</v>
      </c>
      <c r="F1233" s="228">
        <v>0</v>
      </c>
      <c r="G1233" s="188"/>
    </row>
    <row r="1234" spans="1:7" s="196" customFormat="1" ht="22.5">
      <c r="A1234" s="224" t="s">
        <v>2722</v>
      </c>
      <c r="B1234" s="225">
        <v>200</v>
      </c>
      <c r="C1234" s="226" t="s">
        <v>867</v>
      </c>
      <c r="D1234" s="227">
        <v>8142</v>
      </c>
      <c r="E1234" s="217">
        <v>8142</v>
      </c>
      <c r="F1234" s="228">
        <v>0</v>
      </c>
      <c r="G1234" s="195"/>
    </row>
    <row r="1235" spans="1:7" s="196" customFormat="1" ht="22.5">
      <c r="A1235" s="224" t="s">
        <v>3014</v>
      </c>
      <c r="B1235" s="225">
        <v>200</v>
      </c>
      <c r="C1235" s="226" t="s">
        <v>868</v>
      </c>
      <c r="D1235" s="227">
        <v>8142</v>
      </c>
      <c r="E1235" s="217">
        <v>8142</v>
      </c>
      <c r="F1235" s="228">
        <v>0</v>
      </c>
      <c r="G1235" s="195"/>
    </row>
    <row r="1236" spans="1:7" s="196" customFormat="1" ht="12.75">
      <c r="A1236" s="193" t="s">
        <v>1038</v>
      </c>
      <c r="B1236" s="213">
        <v>200</v>
      </c>
      <c r="C1236" s="191" t="s">
        <v>869</v>
      </c>
      <c r="D1236" s="222">
        <v>8142</v>
      </c>
      <c r="E1236" s="220">
        <v>8142</v>
      </c>
      <c r="F1236" s="223">
        <v>0</v>
      </c>
      <c r="G1236" s="195"/>
    </row>
    <row r="1237" spans="1:7" s="189" customFormat="1" ht="12.75">
      <c r="A1237" s="224" t="s">
        <v>2728</v>
      </c>
      <c r="B1237" s="225">
        <v>200</v>
      </c>
      <c r="C1237" s="226" t="s">
        <v>870</v>
      </c>
      <c r="D1237" s="227">
        <v>1169188</v>
      </c>
      <c r="E1237" s="217">
        <v>1162843.48</v>
      </c>
      <c r="F1237" s="228">
        <v>6344.520000000019</v>
      </c>
      <c r="G1237" s="188"/>
    </row>
    <row r="1238" spans="1:7" s="196" customFormat="1" ht="22.5">
      <c r="A1238" s="224" t="s">
        <v>2729</v>
      </c>
      <c r="B1238" s="225">
        <v>200</v>
      </c>
      <c r="C1238" s="226" t="s">
        <v>871</v>
      </c>
      <c r="D1238" s="227">
        <v>1169188</v>
      </c>
      <c r="E1238" s="217">
        <v>1162843.48</v>
      </c>
      <c r="F1238" s="228">
        <v>6344.520000000019</v>
      </c>
      <c r="G1238" s="195"/>
    </row>
    <row r="1239" spans="1:7" s="196" customFormat="1" ht="22.5">
      <c r="A1239" s="224" t="s">
        <v>3065</v>
      </c>
      <c r="B1239" s="225">
        <v>200</v>
      </c>
      <c r="C1239" s="226" t="s">
        <v>872</v>
      </c>
      <c r="D1239" s="227">
        <v>1169188</v>
      </c>
      <c r="E1239" s="217">
        <v>1162843.48</v>
      </c>
      <c r="F1239" s="228">
        <v>6344.520000000019</v>
      </c>
      <c r="G1239" s="195"/>
    </row>
    <row r="1240" spans="1:7" s="196" customFormat="1" ht="12.75">
      <c r="A1240" s="193" t="s">
        <v>2387</v>
      </c>
      <c r="B1240" s="213">
        <v>200</v>
      </c>
      <c r="C1240" s="191" t="s">
        <v>873</v>
      </c>
      <c r="D1240" s="222">
        <v>1169188</v>
      </c>
      <c r="E1240" s="220">
        <v>1162843.48</v>
      </c>
      <c r="F1240" s="223">
        <v>6344.520000000019</v>
      </c>
      <c r="G1240" s="195"/>
    </row>
    <row r="1241" spans="1:7" s="189" customFormat="1" ht="33.75">
      <c r="A1241" s="224" t="s">
        <v>1788</v>
      </c>
      <c r="B1241" s="225">
        <v>200</v>
      </c>
      <c r="C1241" s="226" t="s">
        <v>874</v>
      </c>
      <c r="D1241" s="227">
        <v>6977872.47</v>
      </c>
      <c r="E1241" s="217">
        <v>6169443.910000001</v>
      </c>
      <c r="F1241" s="228">
        <v>808428.56</v>
      </c>
      <c r="G1241" s="188"/>
    </row>
    <row r="1242" spans="1:7" s="189" customFormat="1" ht="22.5">
      <c r="A1242" s="224" t="s">
        <v>2721</v>
      </c>
      <c r="B1242" s="225">
        <v>200</v>
      </c>
      <c r="C1242" s="226" t="s">
        <v>875</v>
      </c>
      <c r="D1242" s="227">
        <v>76000</v>
      </c>
      <c r="E1242" s="217">
        <v>33552.28</v>
      </c>
      <c r="F1242" s="228">
        <v>42447.72</v>
      </c>
      <c r="G1242" s="188"/>
    </row>
    <row r="1243" spans="1:7" s="189" customFormat="1" ht="22.5">
      <c r="A1243" s="224" t="s">
        <v>2722</v>
      </c>
      <c r="B1243" s="225">
        <v>200</v>
      </c>
      <c r="C1243" s="226" t="s">
        <v>876</v>
      </c>
      <c r="D1243" s="227">
        <v>76000</v>
      </c>
      <c r="E1243" s="217">
        <v>33552.28</v>
      </c>
      <c r="F1243" s="228">
        <v>42447.72</v>
      </c>
      <c r="G1243" s="188"/>
    </row>
    <row r="1244" spans="1:7" s="196" customFormat="1" ht="22.5">
      <c r="A1244" s="224" t="s">
        <v>3014</v>
      </c>
      <c r="B1244" s="225">
        <v>200</v>
      </c>
      <c r="C1244" s="226" t="s">
        <v>877</v>
      </c>
      <c r="D1244" s="227">
        <v>76000</v>
      </c>
      <c r="E1244" s="217">
        <v>33552.28</v>
      </c>
      <c r="F1244" s="228">
        <v>42447.72</v>
      </c>
      <c r="G1244" s="195"/>
    </row>
    <row r="1245" spans="1:7" s="196" customFormat="1" ht="12.75">
      <c r="A1245" s="193" t="s">
        <v>1038</v>
      </c>
      <c r="B1245" s="213">
        <v>200</v>
      </c>
      <c r="C1245" s="191" t="s">
        <v>878</v>
      </c>
      <c r="D1245" s="222">
        <v>76000</v>
      </c>
      <c r="E1245" s="220">
        <v>33552.28</v>
      </c>
      <c r="F1245" s="223">
        <v>42447.72</v>
      </c>
      <c r="G1245" s="195"/>
    </row>
    <row r="1246" spans="1:7" s="196" customFormat="1" ht="12.75">
      <c r="A1246" s="224" t="s">
        <v>2728</v>
      </c>
      <c r="B1246" s="225">
        <v>200</v>
      </c>
      <c r="C1246" s="226" t="s">
        <v>879</v>
      </c>
      <c r="D1246" s="227">
        <v>6901872.47</v>
      </c>
      <c r="E1246" s="217">
        <v>6135891.630000001</v>
      </c>
      <c r="F1246" s="228">
        <v>765980.84</v>
      </c>
      <c r="G1246" s="195"/>
    </row>
    <row r="1247" spans="1:7" s="196" customFormat="1" ht="22.5">
      <c r="A1247" s="224" t="s">
        <v>2729</v>
      </c>
      <c r="B1247" s="225">
        <v>200</v>
      </c>
      <c r="C1247" s="226" t="s">
        <v>880</v>
      </c>
      <c r="D1247" s="227">
        <v>6901872.47</v>
      </c>
      <c r="E1247" s="217">
        <v>6135891.630000001</v>
      </c>
      <c r="F1247" s="228">
        <v>765980.84</v>
      </c>
      <c r="G1247" s="195"/>
    </row>
    <row r="1248" spans="1:7" s="189" customFormat="1" ht="22.5">
      <c r="A1248" s="224" t="s">
        <v>3065</v>
      </c>
      <c r="B1248" s="225">
        <v>200</v>
      </c>
      <c r="C1248" s="226" t="s">
        <v>881</v>
      </c>
      <c r="D1248" s="227">
        <v>6901872.47</v>
      </c>
      <c r="E1248" s="217">
        <v>6135891.630000001</v>
      </c>
      <c r="F1248" s="228">
        <v>765980.84</v>
      </c>
      <c r="G1248" s="188"/>
    </row>
    <row r="1249" spans="1:7" s="196" customFormat="1" ht="12.75">
      <c r="A1249" s="193" t="s">
        <v>2387</v>
      </c>
      <c r="B1249" s="213">
        <v>200</v>
      </c>
      <c r="C1249" s="191" t="s">
        <v>882</v>
      </c>
      <c r="D1249" s="222">
        <v>6901872.47</v>
      </c>
      <c r="E1249" s="220">
        <v>6135891.630000001</v>
      </c>
      <c r="F1249" s="223">
        <v>765980.84</v>
      </c>
      <c r="G1249" s="195"/>
    </row>
    <row r="1250" spans="1:7" s="196" customFormat="1" ht="33.75">
      <c r="A1250" s="224" t="s">
        <v>1789</v>
      </c>
      <c r="B1250" s="225">
        <v>200</v>
      </c>
      <c r="C1250" s="226" t="s">
        <v>883</v>
      </c>
      <c r="D1250" s="227">
        <v>9539727</v>
      </c>
      <c r="E1250" s="217">
        <v>9497955.999999996</v>
      </c>
      <c r="F1250" s="228">
        <v>41771</v>
      </c>
      <c r="G1250" s="195"/>
    </row>
    <row r="1251" spans="1:7" s="196" customFormat="1" ht="12.75">
      <c r="A1251" s="224" t="s">
        <v>2728</v>
      </c>
      <c r="B1251" s="225">
        <v>200</v>
      </c>
      <c r="C1251" s="226" t="s">
        <v>884</v>
      </c>
      <c r="D1251" s="227">
        <v>9539727</v>
      </c>
      <c r="E1251" s="217">
        <v>9497955.999999996</v>
      </c>
      <c r="F1251" s="228">
        <v>41771</v>
      </c>
      <c r="G1251" s="195"/>
    </row>
    <row r="1252" spans="1:7" s="189" customFormat="1" ht="22.5">
      <c r="A1252" s="224" t="s">
        <v>2729</v>
      </c>
      <c r="B1252" s="225">
        <v>200</v>
      </c>
      <c r="C1252" s="226" t="s">
        <v>885</v>
      </c>
      <c r="D1252" s="227">
        <v>9539727</v>
      </c>
      <c r="E1252" s="217">
        <v>9497955.999999996</v>
      </c>
      <c r="F1252" s="228">
        <v>41771</v>
      </c>
      <c r="G1252" s="188"/>
    </row>
    <row r="1253" spans="1:7" s="196" customFormat="1" ht="22.5">
      <c r="A1253" s="224" t="s">
        <v>3065</v>
      </c>
      <c r="B1253" s="225">
        <v>200</v>
      </c>
      <c r="C1253" s="226" t="s">
        <v>886</v>
      </c>
      <c r="D1253" s="227">
        <v>9539727</v>
      </c>
      <c r="E1253" s="217">
        <v>9497955.999999996</v>
      </c>
      <c r="F1253" s="228">
        <v>41771</v>
      </c>
      <c r="G1253" s="195"/>
    </row>
    <row r="1254" spans="1:7" s="196" customFormat="1" ht="12.75">
      <c r="A1254" s="193" t="s">
        <v>2387</v>
      </c>
      <c r="B1254" s="214">
        <v>200</v>
      </c>
      <c r="C1254" s="191" t="s">
        <v>887</v>
      </c>
      <c r="D1254" s="222">
        <v>9539727</v>
      </c>
      <c r="E1254" s="220">
        <v>9497955.999999996</v>
      </c>
      <c r="F1254" s="223">
        <v>41771</v>
      </c>
      <c r="G1254" s="195"/>
    </row>
    <row r="1255" spans="1:7" s="196" customFormat="1" ht="146.25">
      <c r="A1255" s="229" t="s">
        <v>2786</v>
      </c>
      <c r="B1255" s="225">
        <v>200</v>
      </c>
      <c r="C1255" s="226" t="s">
        <v>888</v>
      </c>
      <c r="D1255" s="227">
        <v>248556</v>
      </c>
      <c r="E1255" s="217">
        <v>233937.82</v>
      </c>
      <c r="F1255" s="228">
        <v>14618.18</v>
      </c>
      <c r="G1255" s="195"/>
    </row>
    <row r="1256" spans="1:7" s="196" customFormat="1" ht="22.5">
      <c r="A1256" s="224" t="s">
        <v>2721</v>
      </c>
      <c r="B1256" s="225">
        <v>200</v>
      </c>
      <c r="C1256" s="226" t="s">
        <v>889</v>
      </c>
      <c r="D1256" s="227">
        <v>3262.72</v>
      </c>
      <c r="E1256" s="217">
        <v>3262.72</v>
      </c>
      <c r="F1256" s="228">
        <v>0</v>
      </c>
      <c r="G1256" s="195"/>
    </row>
    <row r="1257" spans="1:7" s="189" customFormat="1" ht="22.5">
      <c r="A1257" s="224" t="s">
        <v>2722</v>
      </c>
      <c r="B1257" s="225">
        <v>200</v>
      </c>
      <c r="C1257" s="226" t="s">
        <v>890</v>
      </c>
      <c r="D1257" s="227">
        <v>3262.72</v>
      </c>
      <c r="E1257" s="217">
        <v>3262.72</v>
      </c>
      <c r="F1257" s="228">
        <v>0</v>
      </c>
      <c r="G1257" s="188"/>
    </row>
    <row r="1258" spans="1:7" s="196" customFormat="1" ht="22.5">
      <c r="A1258" s="224" t="s">
        <v>3014</v>
      </c>
      <c r="B1258" s="225">
        <v>200</v>
      </c>
      <c r="C1258" s="226" t="s">
        <v>891</v>
      </c>
      <c r="D1258" s="227">
        <v>3262.72</v>
      </c>
      <c r="E1258" s="217">
        <v>3262.72</v>
      </c>
      <c r="F1258" s="228">
        <v>0</v>
      </c>
      <c r="G1258" s="195"/>
    </row>
    <row r="1259" spans="1:7" s="196" customFormat="1" ht="12.75">
      <c r="A1259" s="193" t="s">
        <v>1038</v>
      </c>
      <c r="B1259" s="213">
        <v>200</v>
      </c>
      <c r="C1259" s="191" t="s">
        <v>892</v>
      </c>
      <c r="D1259" s="222">
        <v>3262.72</v>
      </c>
      <c r="E1259" s="220">
        <v>3262.72</v>
      </c>
      <c r="F1259" s="223">
        <v>0</v>
      </c>
      <c r="G1259" s="195"/>
    </row>
    <row r="1260" spans="1:7" s="196" customFormat="1" ht="12.75">
      <c r="A1260" s="224" t="s">
        <v>2728</v>
      </c>
      <c r="B1260" s="225">
        <v>200</v>
      </c>
      <c r="C1260" s="226" t="s">
        <v>893</v>
      </c>
      <c r="D1260" s="227">
        <v>245293.28</v>
      </c>
      <c r="E1260" s="217">
        <v>230675.1</v>
      </c>
      <c r="F1260" s="228">
        <v>14618.18</v>
      </c>
      <c r="G1260" s="195"/>
    </row>
    <row r="1261" spans="1:7" s="189" customFormat="1" ht="22.5">
      <c r="A1261" s="224" t="s">
        <v>2729</v>
      </c>
      <c r="B1261" s="225">
        <v>200</v>
      </c>
      <c r="C1261" s="226" t="s">
        <v>894</v>
      </c>
      <c r="D1261" s="227">
        <v>245293.28</v>
      </c>
      <c r="E1261" s="217">
        <v>230675.1</v>
      </c>
      <c r="F1261" s="228">
        <v>14618.18</v>
      </c>
      <c r="G1261" s="188"/>
    </row>
    <row r="1262" spans="1:7" s="196" customFormat="1" ht="22.5">
      <c r="A1262" s="224" t="s">
        <v>3065</v>
      </c>
      <c r="B1262" s="225">
        <v>200</v>
      </c>
      <c r="C1262" s="226" t="s">
        <v>895</v>
      </c>
      <c r="D1262" s="227">
        <v>245293.28</v>
      </c>
      <c r="E1262" s="217">
        <v>230675.1</v>
      </c>
      <c r="F1262" s="228">
        <v>14618.18</v>
      </c>
      <c r="G1262" s="195"/>
    </row>
    <row r="1263" spans="1:7" s="196" customFormat="1" ht="12.75">
      <c r="A1263" s="193" t="s">
        <v>2387</v>
      </c>
      <c r="B1263" s="213">
        <v>200</v>
      </c>
      <c r="C1263" s="191" t="s">
        <v>896</v>
      </c>
      <c r="D1263" s="222">
        <v>245293.28</v>
      </c>
      <c r="E1263" s="220">
        <v>230675.1</v>
      </c>
      <c r="F1263" s="223">
        <v>14618.18</v>
      </c>
      <c r="G1263" s="195"/>
    </row>
    <row r="1264" spans="1:7" s="196" customFormat="1" ht="33.75">
      <c r="A1264" s="224" t="s">
        <v>2914</v>
      </c>
      <c r="B1264" s="225">
        <v>200</v>
      </c>
      <c r="C1264" s="226" t="s">
        <v>897</v>
      </c>
      <c r="D1264" s="227">
        <v>368300</v>
      </c>
      <c r="E1264" s="217">
        <v>368300</v>
      </c>
      <c r="F1264" s="228">
        <v>0</v>
      </c>
      <c r="G1264" s="195"/>
    </row>
    <row r="1265" spans="1:7" s="196" customFormat="1" ht="12.75">
      <c r="A1265" s="224" t="s">
        <v>2723</v>
      </c>
      <c r="B1265" s="225">
        <v>200</v>
      </c>
      <c r="C1265" s="226" t="s">
        <v>898</v>
      </c>
      <c r="D1265" s="227">
        <v>368300</v>
      </c>
      <c r="E1265" s="217">
        <v>368300</v>
      </c>
      <c r="F1265" s="228">
        <v>0</v>
      </c>
      <c r="G1265" s="195"/>
    </row>
    <row r="1266" spans="1:7" s="189" customFormat="1" ht="12.75">
      <c r="A1266" s="224" t="s">
        <v>2915</v>
      </c>
      <c r="B1266" s="225">
        <v>200</v>
      </c>
      <c r="C1266" s="226" t="s">
        <v>899</v>
      </c>
      <c r="D1266" s="227">
        <v>368300</v>
      </c>
      <c r="E1266" s="217">
        <v>368300</v>
      </c>
      <c r="F1266" s="228">
        <v>0</v>
      </c>
      <c r="G1266" s="188"/>
    </row>
    <row r="1267" spans="1:7" s="196" customFormat="1" ht="12.75">
      <c r="A1267" s="193" t="s">
        <v>1042</v>
      </c>
      <c r="B1267" s="213">
        <v>200</v>
      </c>
      <c r="C1267" s="191" t="s">
        <v>900</v>
      </c>
      <c r="D1267" s="222">
        <v>125000</v>
      </c>
      <c r="E1267" s="220">
        <v>125000</v>
      </c>
      <c r="F1267" s="223">
        <v>0</v>
      </c>
      <c r="G1267" s="195"/>
    </row>
    <row r="1268" spans="1:7" s="196" customFormat="1" ht="12.75">
      <c r="A1268" s="193" t="s">
        <v>1043</v>
      </c>
      <c r="B1268" s="213">
        <v>200</v>
      </c>
      <c r="C1268" s="191" t="s">
        <v>901</v>
      </c>
      <c r="D1268" s="222">
        <v>27000</v>
      </c>
      <c r="E1268" s="220">
        <v>27000</v>
      </c>
      <c r="F1268" s="223">
        <v>0</v>
      </c>
      <c r="G1268" s="195"/>
    </row>
    <row r="1269" spans="1:7" s="196" customFormat="1" ht="12.75">
      <c r="A1269" s="193" t="s">
        <v>1045</v>
      </c>
      <c r="B1269" s="214">
        <v>200</v>
      </c>
      <c r="C1269" s="191" t="s">
        <v>902</v>
      </c>
      <c r="D1269" s="222">
        <v>216300</v>
      </c>
      <c r="E1269" s="220">
        <v>216300</v>
      </c>
      <c r="F1269" s="223">
        <v>0</v>
      </c>
      <c r="G1269" s="195"/>
    </row>
    <row r="1270" spans="1:7" s="189" customFormat="1" ht="78.75">
      <c r="A1270" s="229" t="s">
        <v>2787</v>
      </c>
      <c r="B1270" s="225">
        <v>200</v>
      </c>
      <c r="C1270" s="226" t="s">
        <v>903</v>
      </c>
      <c r="D1270" s="227">
        <v>340400</v>
      </c>
      <c r="E1270" s="217">
        <v>315303.23</v>
      </c>
      <c r="F1270" s="228">
        <v>25096.77</v>
      </c>
      <c r="G1270" s="188"/>
    </row>
    <row r="1271" spans="1:7" s="196" customFormat="1" ht="22.5">
      <c r="A1271" s="224" t="s">
        <v>2721</v>
      </c>
      <c r="B1271" s="225">
        <v>200</v>
      </c>
      <c r="C1271" s="226" t="s">
        <v>904</v>
      </c>
      <c r="D1271" s="227">
        <v>4728</v>
      </c>
      <c r="E1271" s="217">
        <v>3300</v>
      </c>
      <c r="F1271" s="228">
        <v>1428</v>
      </c>
      <c r="G1271" s="195"/>
    </row>
    <row r="1272" spans="1:7" s="196" customFormat="1" ht="22.5">
      <c r="A1272" s="224" t="s">
        <v>2722</v>
      </c>
      <c r="B1272" s="225">
        <v>200</v>
      </c>
      <c r="C1272" s="226" t="s">
        <v>905</v>
      </c>
      <c r="D1272" s="227">
        <v>4728</v>
      </c>
      <c r="E1272" s="217">
        <v>3300</v>
      </c>
      <c r="F1272" s="228">
        <v>1428</v>
      </c>
      <c r="G1272" s="195"/>
    </row>
    <row r="1273" spans="1:7" s="196" customFormat="1" ht="22.5">
      <c r="A1273" s="224" t="s">
        <v>3014</v>
      </c>
      <c r="B1273" s="225">
        <v>200</v>
      </c>
      <c r="C1273" s="226" t="s">
        <v>906</v>
      </c>
      <c r="D1273" s="227">
        <v>4728</v>
      </c>
      <c r="E1273" s="217">
        <v>3300</v>
      </c>
      <c r="F1273" s="228">
        <v>1428</v>
      </c>
      <c r="G1273" s="195"/>
    </row>
    <row r="1274" spans="1:7" s="196" customFormat="1" ht="12.75">
      <c r="A1274" s="193" t="s">
        <v>1038</v>
      </c>
      <c r="B1274" s="213">
        <v>200</v>
      </c>
      <c r="C1274" s="191" t="s">
        <v>907</v>
      </c>
      <c r="D1274" s="222">
        <v>4728</v>
      </c>
      <c r="E1274" s="220">
        <v>3300</v>
      </c>
      <c r="F1274" s="223">
        <v>1428</v>
      </c>
      <c r="G1274" s="195"/>
    </row>
    <row r="1275" spans="1:7" s="189" customFormat="1" ht="12.75">
      <c r="A1275" s="224" t="s">
        <v>2728</v>
      </c>
      <c r="B1275" s="225">
        <v>200</v>
      </c>
      <c r="C1275" s="226" t="s">
        <v>908</v>
      </c>
      <c r="D1275" s="227">
        <v>335672</v>
      </c>
      <c r="E1275" s="217">
        <v>312003.23</v>
      </c>
      <c r="F1275" s="228">
        <v>23668.77</v>
      </c>
      <c r="G1275" s="188"/>
    </row>
    <row r="1276" spans="1:7" s="196" customFormat="1" ht="22.5">
      <c r="A1276" s="224" t="s">
        <v>2729</v>
      </c>
      <c r="B1276" s="225">
        <v>200</v>
      </c>
      <c r="C1276" s="226" t="s">
        <v>909</v>
      </c>
      <c r="D1276" s="227">
        <v>335672</v>
      </c>
      <c r="E1276" s="217">
        <v>312003.23</v>
      </c>
      <c r="F1276" s="228">
        <v>23668.77</v>
      </c>
      <c r="G1276" s="195"/>
    </row>
    <row r="1277" spans="1:7" s="196" customFormat="1" ht="22.5">
      <c r="A1277" s="224" t="s">
        <v>3065</v>
      </c>
      <c r="B1277" s="225">
        <v>200</v>
      </c>
      <c r="C1277" s="226" t="s">
        <v>910</v>
      </c>
      <c r="D1277" s="227">
        <v>335672</v>
      </c>
      <c r="E1277" s="217">
        <v>312003.23</v>
      </c>
      <c r="F1277" s="228">
        <v>23668.77</v>
      </c>
      <c r="G1277" s="195"/>
    </row>
    <row r="1278" spans="1:7" s="196" customFormat="1" ht="12.75">
      <c r="A1278" s="193" t="s">
        <v>2387</v>
      </c>
      <c r="B1278" s="214">
        <v>200</v>
      </c>
      <c r="C1278" s="191" t="s">
        <v>911</v>
      </c>
      <c r="D1278" s="222">
        <v>335672</v>
      </c>
      <c r="E1278" s="220">
        <v>312003.23</v>
      </c>
      <c r="F1278" s="223">
        <v>23668.77</v>
      </c>
      <c r="G1278" s="195"/>
    </row>
    <row r="1279" spans="1:7" s="189" customFormat="1" ht="56.25">
      <c r="A1279" s="229" t="s">
        <v>2788</v>
      </c>
      <c r="B1279" s="225">
        <v>200</v>
      </c>
      <c r="C1279" s="226" t="s">
        <v>912</v>
      </c>
      <c r="D1279" s="227">
        <v>79441200</v>
      </c>
      <c r="E1279" s="217">
        <v>77535574.77000003</v>
      </c>
      <c r="F1279" s="228">
        <v>1905625.23</v>
      </c>
      <c r="G1279" s="188"/>
    </row>
    <row r="1280" spans="1:7" s="196" customFormat="1" ht="22.5">
      <c r="A1280" s="224" t="s">
        <v>2721</v>
      </c>
      <c r="B1280" s="225">
        <v>200</v>
      </c>
      <c r="C1280" s="226" t="s">
        <v>913</v>
      </c>
      <c r="D1280" s="227">
        <v>29500</v>
      </c>
      <c r="E1280" s="217">
        <v>23227.8</v>
      </c>
      <c r="F1280" s="228">
        <v>6272.2</v>
      </c>
      <c r="G1280" s="195"/>
    </row>
    <row r="1281" spans="1:7" s="196" customFormat="1" ht="22.5">
      <c r="A1281" s="224" t="s">
        <v>2722</v>
      </c>
      <c r="B1281" s="225">
        <v>200</v>
      </c>
      <c r="C1281" s="226" t="s">
        <v>914</v>
      </c>
      <c r="D1281" s="227">
        <v>29500</v>
      </c>
      <c r="E1281" s="217">
        <v>23227.8</v>
      </c>
      <c r="F1281" s="228">
        <v>6272.2</v>
      </c>
      <c r="G1281" s="195"/>
    </row>
    <row r="1282" spans="1:7" s="196" customFormat="1" ht="22.5">
      <c r="A1282" s="224" t="s">
        <v>3014</v>
      </c>
      <c r="B1282" s="225">
        <v>200</v>
      </c>
      <c r="C1282" s="226" t="s">
        <v>915</v>
      </c>
      <c r="D1282" s="227">
        <v>29500</v>
      </c>
      <c r="E1282" s="217">
        <v>23227.8</v>
      </c>
      <c r="F1282" s="228">
        <v>6272.2</v>
      </c>
      <c r="G1282" s="195"/>
    </row>
    <row r="1283" spans="1:7" s="196" customFormat="1" ht="12.75">
      <c r="A1283" s="193" t="s">
        <v>1038</v>
      </c>
      <c r="B1283" s="213">
        <v>200</v>
      </c>
      <c r="C1283" s="191" t="s">
        <v>916</v>
      </c>
      <c r="D1283" s="222">
        <v>29500</v>
      </c>
      <c r="E1283" s="220">
        <v>23227.8</v>
      </c>
      <c r="F1283" s="223">
        <v>6272.2</v>
      </c>
      <c r="G1283" s="195"/>
    </row>
    <row r="1284" spans="1:7" s="189" customFormat="1" ht="12.75">
      <c r="A1284" s="224" t="s">
        <v>2728</v>
      </c>
      <c r="B1284" s="225">
        <v>200</v>
      </c>
      <c r="C1284" s="226" t="s">
        <v>917</v>
      </c>
      <c r="D1284" s="227">
        <v>79411700</v>
      </c>
      <c r="E1284" s="217">
        <v>77512346.97000003</v>
      </c>
      <c r="F1284" s="228">
        <v>1899353.03</v>
      </c>
      <c r="G1284" s="188"/>
    </row>
    <row r="1285" spans="1:7" s="196" customFormat="1" ht="22.5">
      <c r="A1285" s="224" t="s">
        <v>2729</v>
      </c>
      <c r="B1285" s="225">
        <v>200</v>
      </c>
      <c r="C1285" s="226" t="s">
        <v>918</v>
      </c>
      <c r="D1285" s="227">
        <v>79411700</v>
      </c>
      <c r="E1285" s="217">
        <v>77512346.97000003</v>
      </c>
      <c r="F1285" s="228">
        <v>1899353.03</v>
      </c>
      <c r="G1285" s="195"/>
    </row>
    <row r="1286" spans="1:7" s="196" customFormat="1" ht="22.5">
      <c r="A1286" s="224" t="s">
        <v>3065</v>
      </c>
      <c r="B1286" s="225">
        <v>200</v>
      </c>
      <c r="C1286" s="226" t="s">
        <v>919</v>
      </c>
      <c r="D1286" s="227">
        <v>79411700</v>
      </c>
      <c r="E1286" s="217">
        <v>77512346.97000003</v>
      </c>
      <c r="F1286" s="228">
        <v>1899353.03</v>
      </c>
      <c r="G1286" s="195"/>
    </row>
    <row r="1287" spans="1:7" s="196" customFormat="1" ht="12.75">
      <c r="A1287" s="193" t="s">
        <v>2387</v>
      </c>
      <c r="B1287" s="213">
        <v>200</v>
      </c>
      <c r="C1287" s="191" t="s">
        <v>920</v>
      </c>
      <c r="D1287" s="222">
        <v>79411700</v>
      </c>
      <c r="E1287" s="220">
        <v>77512346.97000003</v>
      </c>
      <c r="F1287" s="223">
        <v>1899353.03</v>
      </c>
      <c r="G1287" s="195"/>
    </row>
    <row r="1288" spans="1:7" s="189" customFormat="1" ht="33.75">
      <c r="A1288" s="224" t="s">
        <v>2916</v>
      </c>
      <c r="B1288" s="225">
        <v>200</v>
      </c>
      <c r="C1288" s="226" t="s">
        <v>921</v>
      </c>
      <c r="D1288" s="227">
        <v>2795900</v>
      </c>
      <c r="E1288" s="217">
        <v>67920</v>
      </c>
      <c r="F1288" s="228">
        <v>2727980</v>
      </c>
      <c r="G1288" s="188"/>
    </row>
    <row r="1289" spans="1:7" s="196" customFormat="1" ht="22.5">
      <c r="A1289" s="224" t="s">
        <v>2721</v>
      </c>
      <c r="B1289" s="225">
        <v>200</v>
      </c>
      <c r="C1289" s="226" t="s">
        <v>922</v>
      </c>
      <c r="D1289" s="227">
        <v>54800</v>
      </c>
      <c r="E1289" s="217">
        <v>492</v>
      </c>
      <c r="F1289" s="228">
        <v>54308</v>
      </c>
      <c r="G1289" s="195"/>
    </row>
    <row r="1290" spans="1:7" s="196" customFormat="1" ht="22.5">
      <c r="A1290" s="224" t="s">
        <v>2722</v>
      </c>
      <c r="B1290" s="225">
        <v>200</v>
      </c>
      <c r="C1290" s="226" t="s">
        <v>923</v>
      </c>
      <c r="D1290" s="227">
        <v>54800</v>
      </c>
      <c r="E1290" s="217">
        <v>492</v>
      </c>
      <c r="F1290" s="228">
        <v>54308</v>
      </c>
      <c r="G1290" s="195"/>
    </row>
    <row r="1291" spans="1:7" s="196" customFormat="1" ht="22.5">
      <c r="A1291" s="224" t="s">
        <v>3014</v>
      </c>
      <c r="B1291" s="225">
        <v>200</v>
      </c>
      <c r="C1291" s="226" t="s">
        <v>924</v>
      </c>
      <c r="D1291" s="227">
        <v>54800</v>
      </c>
      <c r="E1291" s="217">
        <v>492</v>
      </c>
      <c r="F1291" s="228">
        <v>54308</v>
      </c>
      <c r="G1291" s="195"/>
    </row>
    <row r="1292" spans="1:7" s="196" customFormat="1" ht="12.75">
      <c r="A1292" s="193" t="s">
        <v>1038</v>
      </c>
      <c r="B1292" s="213">
        <v>200</v>
      </c>
      <c r="C1292" s="191" t="s">
        <v>925</v>
      </c>
      <c r="D1292" s="222">
        <v>54800</v>
      </c>
      <c r="E1292" s="220">
        <v>492</v>
      </c>
      <c r="F1292" s="223">
        <v>54308</v>
      </c>
      <c r="G1292" s="195"/>
    </row>
    <row r="1293" spans="1:7" s="189" customFormat="1" ht="12.75">
      <c r="A1293" s="224" t="s">
        <v>2728</v>
      </c>
      <c r="B1293" s="225">
        <v>200</v>
      </c>
      <c r="C1293" s="226" t="s">
        <v>926</v>
      </c>
      <c r="D1293" s="227">
        <v>2741100</v>
      </c>
      <c r="E1293" s="217">
        <v>67428</v>
      </c>
      <c r="F1293" s="228">
        <v>2673672</v>
      </c>
      <c r="G1293" s="188"/>
    </row>
    <row r="1294" spans="1:7" s="196" customFormat="1" ht="22.5">
      <c r="A1294" s="224" t="s">
        <v>2729</v>
      </c>
      <c r="B1294" s="225">
        <v>200</v>
      </c>
      <c r="C1294" s="226" t="s">
        <v>927</v>
      </c>
      <c r="D1294" s="227">
        <v>2741100</v>
      </c>
      <c r="E1294" s="217">
        <v>67428</v>
      </c>
      <c r="F1294" s="228">
        <v>2673672</v>
      </c>
      <c r="G1294" s="195"/>
    </row>
    <row r="1295" spans="1:7" s="196" customFormat="1" ht="22.5">
      <c r="A1295" s="224" t="s">
        <v>3065</v>
      </c>
      <c r="B1295" s="225">
        <v>200</v>
      </c>
      <c r="C1295" s="226" t="s">
        <v>928</v>
      </c>
      <c r="D1295" s="227">
        <v>2741100</v>
      </c>
      <c r="E1295" s="217">
        <v>67428</v>
      </c>
      <c r="F1295" s="228">
        <v>2673672</v>
      </c>
      <c r="G1295" s="195"/>
    </row>
    <row r="1296" spans="1:7" s="196" customFormat="1" ht="12.75">
      <c r="A1296" s="193" t="s">
        <v>2387</v>
      </c>
      <c r="B1296" s="213">
        <v>200</v>
      </c>
      <c r="C1296" s="191" t="s">
        <v>929</v>
      </c>
      <c r="D1296" s="222">
        <v>2741100</v>
      </c>
      <c r="E1296" s="220">
        <v>67428</v>
      </c>
      <c r="F1296" s="223">
        <v>2673672</v>
      </c>
      <c r="G1296" s="195"/>
    </row>
    <row r="1297" spans="1:7" s="189" customFormat="1" ht="45">
      <c r="A1297" s="224" t="s">
        <v>2917</v>
      </c>
      <c r="B1297" s="225">
        <v>200</v>
      </c>
      <c r="C1297" s="226" t="s">
        <v>930</v>
      </c>
      <c r="D1297" s="227">
        <v>324557.2</v>
      </c>
      <c r="E1297" s="217">
        <v>312288.32</v>
      </c>
      <c r="F1297" s="228">
        <v>12268.88</v>
      </c>
      <c r="G1297" s="188"/>
    </row>
    <row r="1298" spans="1:7" s="196" customFormat="1" ht="22.5">
      <c r="A1298" s="224" t="s">
        <v>2721</v>
      </c>
      <c r="B1298" s="225">
        <v>200</v>
      </c>
      <c r="C1298" s="226" t="s">
        <v>931</v>
      </c>
      <c r="D1298" s="227">
        <v>717.2</v>
      </c>
      <c r="E1298" s="217">
        <v>592.32</v>
      </c>
      <c r="F1298" s="228">
        <v>124.88</v>
      </c>
      <c r="G1298" s="195"/>
    </row>
    <row r="1299" spans="1:7" s="196" customFormat="1" ht="22.5">
      <c r="A1299" s="224" t="s">
        <v>2722</v>
      </c>
      <c r="B1299" s="225">
        <v>200</v>
      </c>
      <c r="C1299" s="226" t="s">
        <v>932</v>
      </c>
      <c r="D1299" s="227">
        <v>717.2</v>
      </c>
      <c r="E1299" s="217">
        <v>592.32</v>
      </c>
      <c r="F1299" s="228">
        <v>124.88</v>
      </c>
      <c r="G1299" s="195"/>
    </row>
    <row r="1300" spans="1:7" s="196" customFormat="1" ht="22.5">
      <c r="A1300" s="224" t="s">
        <v>3014</v>
      </c>
      <c r="B1300" s="225">
        <v>200</v>
      </c>
      <c r="C1300" s="226" t="s">
        <v>933</v>
      </c>
      <c r="D1300" s="227">
        <v>717.2</v>
      </c>
      <c r="E1300" s="217">
        <v>592.32</v>
      </c>
      <c r="F1300" s="228">
        <v>124.88</v>
      </c>
      <c r="G1300" s="195"/>
    </row>
    <row r="1301" spans="1:7" s="196" customFormat="1" ht="12.75">
      <c r="A1301" s="193" t="s">
        <v>1038</v>
      </c>
      <c r="B1301" s="213">
        <v>200</v>
      </c>
      <c r="C1301" s="191" t="s">
        <v>934</v>
      </c>
      <c r="D1301" s="222">
        <v>717.2</v>
      </c>
      <c r="E1301" s="220">
        <v>592.32</v>
      </c>
      <c r="F1301" s="223">
        <v>124.88</v>
      </c>
      <c r="G1301" s="195"/>
    </row>
    <row r="1302" spans="1:7" s="189" customFormat="1" ht="12.75">
      <c r="A1302" s="224" t="s">
        <v>2728</v>
      </c>
      <c r="B1302" s="225">
        <v>200</v>
      </c>
      <c r="C1302" s="226" t="s">
        <v>2042</v>
      </c>
      <c r="D1302" s="227">
        <v>323840</v>
      </c>
      <c r="E1302" s="217">
        <v>311696</v>
      </c>
      <c r="F1302" s="228">
        <v>12144</v>
      </c>
      <c r="G1302" s="188"/>
    </row>
    <row r="1303" spans="1:7" s="196" customFormat="1" ht="12.75">
      <c r="A1303" s="224" t="s">
        <v>2730</v>
      </c>
      <c r="B1303" s="225">
        <v>200</v>
      </c>
      <c r="C1303" s="226" t="s">
        <v>2043</v>
      </c>
      <c r="D1303" s="227">
        <v>323840</v>
      </c>
      <c r="E1303" s="217">
        <v>311696</v>
      </c>
      <c r="F1303" s="228">
        <v>12144</v>
      </c>
      <c r="G1303" s="195"/>
    </row>
    <row r="1304" spans="1:7" s="196" customFormat="1" ht="22.5">
      <c r="A1304" s="224" t="s">
        <v>3063</v>
      </c>
      <c r="B1304" s="225">
        <v>200</v>
      </c>
      <c r="C1304" s="226" t="s">
        <v>2044</v>
      </c>
      <c r="D1304" s="227">
        <v>323840</v>
      </c>
      <c r="E1304" s="217">
        <v>311696</v>
      </c>
      <c r="F1304" s="228">
        <v>12144</v>
      </c>
      <c r="G1304" s="195"/>
    </row>
    <row r="1305" spans="1:7" s="196" customFormat="1" ht="12.75">
      <c r="A1305" s="193" t="s">
        <v>2387</v>
      </c>
      <c r="B1305" s="214">
        <v>200</v>
      </c>
      <c r="C1305" s="191" t="s">
        <v>2045</v>
      </c>
      <c r="D1305" s="222">
        <v>323840</v>
      </c>
      <c r="E1305" s="220">
        <v>311696</v>
      </c>
      <c r="F1305" s="223">
        <v>12144</v>
      </c>
      <c r="G1305" s="195"/>
    </row>
    <row r="1306" spans="1:7" s="189" customFormat="1" ht="56.25">
      <c r="A1306" s="229" t="s">
        <v>2789</v>
      </c>
      <c r="B1306" s="225">
        <v>200</v>
      </c>
      <c r="C1306" s="226" t="s">
        <v>2046</v>
      </c>
      <c r="D1306" s="227">
        <v>190400</v>
      </c>
      <c r="E1306" s="217">
        <v>189698.84</v>
      </c>
      <c r="F1306" s="228">
        <v>701.16</v>
      </c>
      <c r="G1306" s="188"/>
    </row>
    <row r="1307" spans="1:7" s="196" customFormat="1" ht="22.5">
      <c r="A1307" s="224" t="s">
        <v>2721</v>
      </c>
      <c r="B1307" s="225">
        <v>200</v>
      </c>
      <c r="C1307" s="226" t="s">
        <v>2047</v>
      </c>
      <c r="D1307" s="227">
        <v>3200</v>
      </c>
      <c r="E1307" s="217">
        <v>2498.84</v>
      </c>
      <c r="F1307" s="228">
        <v>701.16</v>
      </c>
      <c r="G1307" s="195"/>
    </row>
    <row r="1308" spans="1:7" s="196" customFormat="1" ht="22.5">
      <c r="A1308" s="224" t="s">
        <v>2722</v>
      </c>
      <c r="B1308" s="225">
        <v>200</v>
      </c>
      <c r="C1308" s="226" t="s">
        <v>2048</v>
      </c>
      <c r="D1308" s="227">
        <v>3200</v>
      </c>
      <c r="E1308" s="217">
        <v>2498.84</v>
      </c>
      <c r="F1308" s="228">
        <v>701.16</v>
      </c>
      <c r="G1308" s="195"/>
    </row>
    <row r="1309" spans="1:7" s="196" customFormat="1" ht="22.5">
      <c r="A1309" s="224" t="s">
        <v>3014</v>
      </c>
      <c r="B1309" s="225">
        <v>200</v>
      </c>
      <c r="C1309" s="226" t="s">
        <v>2049</v>
      </c>
      <c r="D1309" s="227">
        <v>3200</v>
      </c>
      <c r="E1309" s="217">
        <v>2498.84</v>
      </c>
      <c r="F1309" s="228">
        <v>701.16</v>
      </c>
      <c r="G1309" s="195"/>
    </row>
    <row r="1310" spans="1:7" s="196" customFormat="1" ht="12.75">
      <c r="A1310" s="193" t="s">
        <v>1038</v>
      </c>
      <c r="B1310" s="213">
        <v>200</v>
      </c>
      <c r="C1310" s="191" t="s">
        <v>2050</v>
      </c>
      <c r="D1310" s="222">
        <v>3200</v>
      </c>
      <c r="E1310" s="220">
        <v>2498.84</v>
      </c>
      <c r="F1310" s="223">
        <v>701.16</v>
      </c>
      <c r="G1310" s="195"/>
    </row>
    <row r="1311" spans="1:7" s="189" customFormat="1" ht="12.75">
      <c r="A1311" s="224" t="s">
        <v>2728</v>
      </c>
      <c r="B1311" s="225">
        <v>200</v>
      </c>
      <c r="C1311" s="226" t="s">
        <v>2051</v>
      </c>
      <c r="D1311" s="227">
        <v>187200</v>
      </c>
      <c r="E1311" s="217">
        <v>187200</v>
      </c>
      <c r="F1311" s="228">
        <v>0</v>
      </c>
      <c r="G1311" s="188"/>
    </row>
    <row r="1312" spans="1:7" s="196" customFormat="1" ht="22.5">
      <c r="A1312" s="224" t="s">
        <v>2729</v>
      </c>
      <c r="B1312" s="225">
        <v>200</v>
      </c>
      <c r="C1312" s="226" t="s">
        <v>2052</v>
      </c>
      <c r="D1312" s="227">
        <v>187200</v>
      </c>
      <c r="E1312" s="217">
        <v>187200</v>
      </c>
      <c r="F1312" s="228">
        <v>0</v>
      </c>
      <c r="G1312" s="195"/>
    </row>
    <row r="1313" spans="1:7" s="196" customFormat="1" ht="22.5">
      <c r="A1313" s="224" t="s">
        <v>3065</v>
      </c>
      <c r="B1313" s="225">
        <v>200</v>
      </c>
      <c r="C1313" s="226" t="s">
        <v>2053</v>
      </c>
      <c r="D1313" s="227">
        <v>187200</v>
      </c>
      <c r="E1313" s="217">
        <v>187200</v>
      </c>
      <c r="F1313" s="228">
        <v>0</v>
      </c>
      <c r="G1313" s="195"/>
    </row>
    <row r="1314" spans="1:7" s="196" customFormat="1" ht="12.75">
      <c r="A1314" s="193" t="s">
        <v>2387</v>
      </c>
      <c r="B1314" s="213">
        <v>200</v>
      </c>
      <c r="C1314" s="191" t="s">
        <v>2054</v>
      </c>
      <c r="D1314" s="222">
        <v>187200</v>
      </c>
      <c r="E1314" s="220">
        <v>187200</v>
      </c>
      <c r="F1314" s="223">
        <v>0</v>
      </c>
      <c r="G1314" s="195"/>
    </row>
    <row r="1315" spans="1:7" s="189" customFormat="1" ht="45">
      <c r="A1315" s="224" t="s">
        <v>2918</v>
      </c>
      <c r="B1315" s="225">
        <v>200</v>
      </c>
      <c r="C1315" s="226" t="s">
        <v>2055</v>
      </c>
      <c r="D1315" s="227">
        <v>4585890</v>
      </c>
      <c r="E1315" s="217">
        <v>4585248.13</v>
      </c>
      <c r="F1315" s="228">
        <v>641.8700000000026</v>
      </c>
      <c r="G1315" s="188"/>
    </row>
    <row r="1316" spans="1:7" s="196" customFormat="1" ht="22.5">
      <c r="A1316" s="224" t="s">
        <v>2721</v>
      </c>
      <c r="B1316" s="225">
        <v>200</v>
      </c>
      <c r="C1316" s="226" t="s">
        <v>2056</v>
      </c>
      <c r="D1316" s="227">
        <v>62290</v>
      </c>
      <c r="E1316" s="217">
        <v>61648.13</v>
      </c>
      <c r="F1316" s="228">
        <v>641.8700000000026</v>
      </c>
      <c r="G1316" s="195"/>
    </row>
    <row r="1317" spans="1:7" s="196" customFormat="1" ht="22.5">
      <c r="A1317" s="224" t="s">
        <v>2722</v>
      </c>
      <c r="B1317" s="225">
        <v>200</v>
      </c>
      <c r="C1317" s="226" t="s">
        <v>2057</v>
      </c>
      <c r="D1317" s="227">
        <v>62290</v>
      </c>
      <c r="E1317" s="217">
        <v>61648.13</v>
      </c>
      <c r="F1317" s="228">
        <v>641.8700000000026</v>
      </c>
      <c r="G1317" s="195"/>
    </row>
    <row r="1318" spans="1:7" s="196" customFormat="1" ht="22.5">
      <c r="A1318" s="224" t="s">
        <v>3014</v>
      </c>
      <c r="B1318" s="225">
        <v>200</v>
      </c>
      <c r="C1318" s="226" t="s">
        <v>2058</v>
      </c>
      <c r="D1318" s="227">
        <v>62290</v>
      </c>
      <c r="E1318" s="217">
        <v>61648.13</v>
      </c>
      <c r="F1318" s="228">
        <v>641.8700000000026</v>
      </c>
      <c r="G1318" s="195"/>
    </row>
    <row r="1319" spans="1:7" s="196" customFormat="1" ht="12.75">
      <c r="A1319" s="193" t="s">
        <v>1038</v>
      </c>
      <c r="B1319" s="213">
        <v>200</v>
      </c>
      <c r="C1319" s="191" t="s">
        <v>2059</v>
      </c>
      <c r="D1319" s="222">
        <v>62290</v>
      </c>
      <c r="E1319" s="220">
        <v>61648.13</v>
      </c>
      <c r="F1319" s="223">
        <v>641.8700000000026</v>
      </c>
      <c r="G1319" s="195"/>
    </row>
    <row r="1320" spans="1:7" s="189" customFormat="1" ht="12.75">
      <c r="A1320" s="224" t="s">
        <v>2728</v>
      </c>
      <c r="B1320" s="225">
        <v>200</v>
      </c>
      <c r="C1320" s="226" t="s">
        <v>2060</v>
      </c>
      <c r="D1320" s="227">
        <v>4523600</v>
      </c>
      <c r="E1320" s="217">
        <v>4523600</v>
      </c>
      <c r="F1320" s="228">
        <v>0</v>
      </c>
      <c r="G1320" s="188"/>
    </row>
    <row r="1321" spans="1:7" s="196" customFormat="1" ht="22.5">
      <c r="A1321" s="224" t="s">
        <v>2729</v>
      </c>
      <c r="B1321" s="225">
        <v>200</v>
      </c>
      <c r="C1321" s="226" t="s">
        <v>2061</v>
      </c>
      <c r="D1321" s="227">
        <v>4523600</v>
      </c>
      <c r="E1321" s="217">
        <v>4523600</v>
      </c>
      <c r="F1321" s="228">
        <v>0</v>
      </c>
      <c r="G1321" s="195"/>
    </row>
    <row r="1322" spans="1:7" s="196" customFormat="1" ht="22.5">
      <c r="A1322" s="224" t="s">
        <v>3065</v>
      </c>
      <c r="B1322" s="225">
        <v>200</v>
      </c>
      <c r="C1322" s="226" t="s">
        <v>2062</v>
      </c>
      <c r="D1322" s="227">
        <v>4523600</v>
      </c>
      <c r="E1322" s="217">
        <v>4523600</v>
      </c>
      <c r="F1322" s="228">
        <v>0</v>
      </c>
      <c r="G1322" s="195"/>
    </row>
    <row r="1323" spans="1:7" s="196" customFormat="1" ht="12.75">
      <c r="A1323" s="193" t="s">
        <v>2387</v>
      </c>
      <c r="B1323" s="214">
        <v>200</v>
      </c>
      <c r="C1323" s="191" t="s">
        <v>2063</v>
      </c>
      <c r="D1323" s="222">
        <v>4523600</v>
      </c>
      <c r="E1323" s="220">
        <v>4523600</v>
      </c>
      <c r="F1323" s="223">
        <v>0</v>
      </c>
      <c r="G1323" s="195"/>
    </row>
    <row r="1324" spans="1:7" s="196" customFormat="1" ht="157.5">
      <c r="A1324" s="229" t="s">
        <v>2790</v>
      </c>
      <c r="B1324" s="225">
        <v>200</v>
      </c>
      <c r="C1324" s="226" t="s">
        <v>2064</v>
      </c>
      <c r="D1324" s="227">
        <v>305655.2</v>
      </c>
      <c r="E1324" s="217">
        <v>305157.75</v>
      </c>
      <c r="F1324" s="228">
        <v>497.45</v>
      </c>
      <c r="G1324" s="195"/>
    </row>
    <row r="1325" spans="1:7" s="196" customFormat="1" ht="22.5">
      <c r="A1325" s="224" t="s">
        <v>2721</v>
      </c>
      <c r="B1325" s="225">
        <v>200</v>
      </c>
      <c r="C1325" s="226" t="s">
        <v>2065</v>
      </c>
      <c r="D1325" s="227">
        <v>5055.2</v>
      </c>
      <c r="E1325" s="217">
        <v>4557.75</v>
      </c>
      <c r="F1325" s="228">
        <v>497.45</v>
      </c>
      <c r="G1325" s="195"/>
    </row>
    <row r="1326" spans="1:7" s="189" customFormat="1" ht="22.5">
      <c r="A1326" s="224" t="s">
        <v>2722</v>
      </c>
      <c r="B1326" s="225">
        <v>200</v>
      </c>
      <c r="C1326" s="226" t="s">
        <v>2066</v>
      </c>
      <c r="D1326" s="227">
        <v>5055.2</v>
      </c>
      <c r="E1326" s="217">
        <v>4557.75</v>
      </c>
      <c r="F1326" s="228">
        <v>497.45</v>
      </c>
      <c r="G1326" s="188"/>
    </row>
    <row r="1327" spans="1:7" s="196" customFormat="1" ht="22.5">
      <c r="A1327" s="224" t="s">
        <v>3014</v>
      </c>
      <c r="B1327" s="225">
        <v>200</v>
      </c>
      <c r="C1327" s="226" t="s">
        <v>2067</v>
      </c>
      <c r="D1327" s="227">
        <v>5055.2</v>
      </c>
      <c r="E1327" s="217">
        <v>4557.75</v>
      </c>
      <c r="F1327" s="228">
        <v>497.45</v>
      </c>
      <c r="G1327" s="195"/>
    </row>
    <row r="1328" spans="1:7" s="196" customFormat="1" ht="12.75">
      <c r="A1328" s="193" t="s">
        <v>1038</v>
      </c>
      <c r="B1328" s="213">
        <v>200</v>
      </c>
      <c r="C1328" s="191" t="s">
        <v>2068</v>
      </c>
      <c r="D1328" s="222">
        <v>5055.2</v>
      </c>
      <c r="E1328" s="220">
        <v>4557.75</v>
      </c>
      <c r="F1328" s="223">
        <v>497.45</v>
      </c>
      <c r="G1328" s="195"/>
    </row>
    <row r="1329" spans="1:7" s="196" customFormat="1" ht="12.75">
      <c r="A1329" s="224" t="s">
        <v>2728</v>
      </c>
      <c r="B1329" s="225">
        <v>200</v>
      </c>
      <c r="C1329" s="226" t="s">
        <v>2069</v>
      </c>
      <c r="D1329" s="227">
        <v>300600</v>
      </c>
      <c r="E1329" s="217">
        <v>300600</v>
      </c>
      <c r="F1329" s="228">
        <v>0</v>
      </c>
      <c r="G1329" s="195"/>
    </row>
    <row r="1330" spans="1:7" s="189" customFormat="1" ht="22.5">
      <c r="A1330" s="224" t="s">
        <v>2729</v>
      </c>
      <c r="B1330" s="225">
        <v>200</v>
      </c>
      <c r="C1330" s="226" t="s">
        <v>2070</v>
      </c>
      <c r="D1330" s="227">
        <v>300600</v>
      </c>
      <c r="E1330" s="217">
        <v>300600</v>
      </c>
      <c r="F1330" s="228">
        <v>0</v>
      </c>
      <c r="G1330" s="188"/>
    </row>
    <row r="1331" spans="1:7" s="196" customFormat="1" ht="22.5">
      <c r="A1331" s="224" t="s">
        <v>3065</v>
      </c>
      <c r="B1331" s="225">
        <v>200</v>
      </c>
      <c r="C1331" s="226" t="s">
        <v>2071</v>
      </c>
      <c r="D1331" s="227">
        <v>300600</v>
      </c>
      <c r="E1331" s="217">
        <v>300600</v>
      </c>
      <c r="F1331" s="228">
        <v>0</v>
      </c>
      <c r="G1331" s="195"/>
    </row>
    <row r="1332" spans="1:7" s="196" customFormat="1" ht="12.75">
      <c r="A1332" s="193" t="s">
        <v>2387</v>
      </c>
      <c r="B1332" s="213">
        <v>200</v>
      </c>
      <c r="C1332" s="191" t="s">
        <v>2072</v>
      </c>
      <c r="D1332" s="222">
        <v>300600</v>
      </c>
      <c r="E1332" s="220">
        <v>300600</v>
      </c>
      <c r="F1332" s="223">
        <v>0</v>
      </c>
      <c r="G1332" s="195"/>
    </row>
    <row r="1333" spans="1:7" s="196" customFormat="1" ht="22.5">
      <c r="A1333" s="224" t="s">
        <v>2919</v>
      </c>
      <c r="B1333" s="225">
        <v>200</v>
      </c>
      <c r="C1333" s="226" t="s">
        <v>2073</v>
      </c>
      <c r="D1333" s="227">
        <v>1224631.28</v>
      </c>
      <c r="E1333" s="217">
        <v>1224631.28</v>
      </c>
      <c r="F1333" s="228">
        <v>0</v>
      </c>
      <c r="G1333" s="195"/>
    </row>
    <row r="1334" spans="1:7" s="196" customFormat="1" ht="22.5">
      <c r="A1334" s="224" t="s">
        <v>2721</v>
      </c>
      <c r="B1334" s="225">
        <v>200</v>
      </c>
      <c r="C1334" s="226" t="s">
        <v>2074</v>
      </c>
      <c r="D1334" s="227">
        <v>207.58</v>
      </c>
      <c r="E1334" s="217">
        <v>207.58</v>
      </c>
      <c r="F1334" s="228">
        <v>0</v>
      </c>
      <c r="G1334" s="195"/>
    </row>
    <row r="1335" spans="1:7" s="189" customFormat="1" ht="22.5">
      <c r="A1335" s="224" t="s">
        <v>2722</v>
      </c>
      <c r="B1335" s="225">
        <v>200</v>
      </c>
      <c r="C1335" s="226" t="s">
        <v>2075</v>
      </c>
      <c r="D1335" s="227">
        <v>207.58</v>
      </c>
      <c r="E1335" s="217">
        <v>207.58</v>
      </c>
      <c r="F1335" s="228">
        <v>0</v>
      </c>
      <c r="G1335" s="188"/>
    </row>
    <row r="1336" spans="1:7" s="196" customFormat="1" ht="22.5">
      <c r="A1336" s="224" t="s">
        <v>3014</v>
      </c>
      <c r="B1336" s="225">
        <v>200</v>
      </c>
      <c r="C1336" s="226" t="s">
        <v>2076</v>
      </c>
      <c r="D1336" s="227">
        <v>207.58</v>
      </c>
      <c r="E1336" s="217">
        <v>207.58</v>
      </c>
      <c r="F1336" s="228">
        <v>0</v>
      </c>
      <c r="G1336" s="195"/>
    </row>
    <row r="1337" spans="1:7" s="196" customFormat="1" ht="12.75">
      <c r="A1337" s="193" t="s">
        <v>1038</v>
      </c>
      <c r="B1337" s="213">
        <v>200</v>
      </c>
      <c r="C1337" s="191" t="s">
        <v>2077</v>
      </c>
      <c r="D1337" s="222">
        <v>207.58</v>
      </c>
      <c r="E1337" s="220">
        <v>207.58</v>
      </c>
      <c r="F1337" s="223">
        <v>0</v>
      </c>
      <c r="G1337" s="195"/>
    </row>
    <row r="1338" spans="1:7" s="196" customFormat="1" ht="12.75">
      <c r="A1338" s="224" t="s">
        <v>2728</v>
      </c>
      <c r="B1338" s="225">
        <v>200</v>
      </c>
      <c r="C1338" s="226" t="s">
        <v>2078</v>
      </c>
      <c r="D1338" s="227">
        <v>1224423.7</v>
      </c>
      <c r="E1338" s="217">
        <v>1224423.7</v>
      </c>
      <c r="F1338" s="228">
        <v>0</v>
      </c>
      <c r="G1338" s="195"/>
    </row>
    <row r="1339" spans="1:7" s="189" customFormat="1" ht="22.5">
      <c r="A1339" s="224" t="s">
        <v>2729</v>
      </c>
      <c r="B1339" s="225">
        <v>200</v>
      </c>
      <c r="C1339" s="226" t="s">
        <v>2079</v>
      </c>
      <c r="D1339" s="227">
        <v>1224423.7</v>
      </c>
      <c r="E1339" s="217">
        <v>1224423.7</v>
      </c>
      <c r="F1339" s="228">
        <v>0</v>
      </c>
      <c r="G1339" s="188"/>
    </row>
    <row r="1340" spans="1:7" s="196" customFormat="1" ht="22.5">
      <c r="A1340" s="224" t="s">
        <v>3065</v>
      </c>
      <c r="B1340" s="225">
        <v>200</v>
      </c>
      <c r="C1340" s="226" t="s">
        <v>2080</v>
      </c>
      <c r="D1340" s="227">
        <v>1224423.7</v>
      </c>
      <c r="E1340" s="217">
        <v>1224423.7</v>
      </c>
      <c r="F1340" s="228">
        <v>0</v>
      </c>
      <c r="G1340" s="195"/>
    </row>
    <row r="1341" spans="1:7" s="196" customFormat="1" ht="12.75">
      <c r="A1341" s="193" t="s">
        <v>2387</v>
      </c>
      <c r="B1341" s="213">
        <v>200</v>
      </c>
      <c r="C1341" s="191" t="s">
        <v>2081</v>
      </c>
      <c r="D1341" s="222">
        <v>1224423.7</v>
      </c>
      <c r="E1341" s="220">
        <v>1224423.7</v>
      </c>
      <c r="F1341" s="223">
        <v>0</v>
      </c>
      <c r="G1341" s="195"/>
    </row>
    <row r="1342" spans="1:7" s="196" customFormat="1" ht="33.75">
      <c r="A1342" s="224" t="s">
        <v>2717</v>
      </c>
      <c r="B1342" s="225">
        <v>200</v>
      </c>
      <c r="C1342" s="226" t="s">
        <v>2082</v>
      </c>
      <c r="D1342" s="227">
        <v>3100</v>
      </c>
      <c r="E1342" s="217">
        <v>0</v>
      </c>
      <c r="F1342" s="228">
        <v>3100</v>
      </c>
      <c r="G1342" s="195"/>
    </row>
    <row r="1343" spans="1:7" s="196" customFormat="1" ht="12.75">
      <c r="A1343" s="224" t="s">
        <v>2728</v>
      </c>
      <c r="B1343" s="225">
        <v>200</v>
      </c>
      <c r="C1343" s="226" t="s">
        <v>2083</v>
      </c>
      <c r="D1343" s="227">
        <v>3100</v>
      </c>
      <c r="E1343" s="217">
        <v>0</v>
      </c>
      <c r="F1343" s="228">
        <v>3100</v>
      </c>
      <c r="G1343" s="195"/>
    </row>
    <row r="1344" spans="1:7" s="189" customFormat="1" ht="22.5">
      <c r="A1344" s="224" t="s">
        <v>2729</v>
      </c>
      <c r="B1344" s="225">
        <v>200</v>
      </c>
      <c r="C1344" s="226" t="s">
        <v>2084</v>
      </c>
      <c r="D1344" s="227">
        <v>3100</v>
      </c>
      <c r="E1344" s="217">
        <v>0</v>
      </c>
      <c r="F1344" s="228">
        <v>3100</v>
      </c>
      <c r="G1344" s="188"/>
    </row>
    <row r="1345" spans="1:7" s="196" customFormat="1" ht="22.5">
      <c r="A1345" s="224" t="s">
        <v>3065</v>
      </c>
      <c r="B1345" s="225">
        <v>200</v>
      </c>
      <c r="C1345" s="226" t="s">
        <v>2085</v>
      </c>
      <c r="D1345" s="227">
        <v>3100</v>
      </c>
      <c r="E1345" s="217">
        <v>0</v>
      </c>
      <c r="F1345" s="228">
        <v>3100</v>
      </c>
      <c r="G1345" s="195"/>
    </row>
    <row r="1346" spans="1:7" s="196" customFormat="1" ht="12.75">
      <c r="A1346" s="193" t="s">
        <v>2387</v>
      </c>
      <c r="B1346" s="213">
        <v>200</v>
      </c>
      <c r="C1346" s="191" t="s">
        <v>2086</v>
      </c>
      <c r="D1346" s="222">
        <v>3100</v>
      </c>
      <c r="E1346" s="220">
        <v>0</v>
      </c>
      <c r="F1346" s="223">
        <v>3100</v>
      </c>
      <c r="G1346" s="195"/>
    </row>
    <row r="1347" spans="1:7" s="196" customFormat="1" ht="56.25">
      <c r="A1347" s="224" t="s">
        <v>2920</v>
      </c>
      <c r="B1347" s="225">
        <v>200</v>
      </c>
      <c r="C1347" s="226" t="s">
        <v>2087</v>
      </c>
      <c r="D1347" s="227">
        <v>35996486.120000005</v>
      </c>
      <c r="E1347" s="217">
        <v>35733036.32</v>
      </c>
      <c r="F1347" s="228">
        <v>263449.80000000115</v>
      </c>
      <c r="G1347" s="195"/>
    </row>
    <row r="1348" spans="1:7" s="189" customFormat="1" ht="22.5">
      <c r="A1348" s="224" t="s">
        <v>2921</v>
      </c>
      <c r="B1348" s="225">
        <v>200</v>
      </c>
      <c r="C1348" s="226" t="s">
        <v>2088</v>
      </c>
      <c r="D1348" s="227">
        <v>25072036</v>
      </c>
      <c r="E1348" s="217">
        <v>24980489.63</v>
      </c>
      <c r="F1348" s="228">
        <v>91546.37000000119</v>
      </c>
      <c r="G1348" s="188"/>
    </row>
    <row r="1349" spans="1:7" s="196" customFormat="1" ht="22.5">
      <c r="A1349" s="224" t="s">
        <v>2721</v>
      </c>
      <c r="B1349" s="225">
        <v>200</v>
      </c>
      <c r="C1349" s="226" t="s">
        <v>2089</v>
      </c>
      <c r="D1349" s="227">
        <v>220480</v>
      </c>
      <c r="E1349" s="217">
        <v>214307.66</v>
      </c>
      <c r="F1349" s="228">
        <v>6172.34</v>
      </c>
      <c r="G1349" s="195"/>
    </row>
    <row r="1350" spans="1:7" s="196" customFormat="1" ht="22.5">
      <c r="A1350" s="224" t="s">
        <v>2722</v>
      </c>
      <c r="B1350" s="225">
        <v>200</v>
      </c>
      <c r="C1350" s="226" t="s">
        <v>2090</v>
      </c>
      <c r="D1350" s="227">
        <v>220480</v>
      </c>
      <c r="E1350" s="217">
        <v>214307.66</v>
      </c>
      <c r="F1350" s="228">
        <v>6172.34</v>
      </c>
      <c r="G1350" s="195"/>
    </row>
    <row r="1351" spans="1:7" s="196" customFormat="1" ht="22.5">
      <c r="A1351" s="224" t="s">
        <v>3014</v>
      </c>
      <c r="B1351" s="225">
        <v>200</v>
      </c>
      <c r="C1351" s="226" t="s">
        <v>2091</v>
      </c>
      <c r="D1351" s="227">
        <v>220480</v>
      </c>
      <c r="E1351" s="217">
        <v>214307.66</v>
      </c>
      <c r="F1351" s="228">
        <v>6172.34</v>
      </c>
      <c r="G1351" s="195"/>
    </row>
    <row r="1352" spans="1:7" s="196" customFormat="1" ht="12.75">
      <c r="A1352" s="193" t="s">
        <v>1038</v>
      </c>
      <c r="B1352" s="213">
        <v>200</v>
      </c>
      <c r="C1352" s="191" t="s">
        <v>2092</v>
      </c>
      <c r="D1352" s="222">
        <v>220480</v>
      </c>
      <c r="E1352" s="220">
        <v>214307.66</v>
      </c>
      <c r="F1352" s="223">
        <v>6172.34</v>
      </c>
      <c r="G1352" s="195"/>
    </row>
    <row r="1353" spans="1:7" s="189" customFormat="1" ht="12.75">
      <c r="A1353" s="224" t="s">
        <v>2728</v>
      </c>
      <c r="B1353" s="225">
        <v>200</v>
      </c>
      <c r="C1353" s="226" t="s">
        <v>2093</v>
      </c>
      <c r="D1353" s="227">
        <v>24851556</v>
      </c>
      <c r="E1353" s="217">
        <v>24766181.97</v>
      </c>
      <c r="F1353" s="228">
        <v>85374.03000000119</v>
      </c>
      <c r="G1353" s="188"/>
    </row>
    <row r="1354" spans="1:7" s="196" customFormat="1" ht="22.5">
      <c r="A1354" s="224" t="s">
        <v>2729</v>
      </c>
      <c r="B1354" s="225">
        <v>200</v>
      </c>
      <c r="C1354" s="226" t="s">
        <v>2094</v>
      </c>
      <c r="D1354" s="227">
        <v>24851556</v>
      </c>
      <c r="E1354" s="217">
        <v>24766181.97</v>
      </c>
      <c r="F1354" s="228">
        <v>85374.03000000119</v>
      </c>
      <c r="G1354" s="195"/>
    </row>
    <row r="1355" spans="1:7" s="196" customFormat="1" ht="22.5">
      <c r="A1355" s="224" t="s">
        <v>3065</v>
      </c>
      <c r="B1355" s="225">
        <v>200</v>
      </c>
      <c r="C1355" s="226" t="s">
        <v>2095</v>
      </c>
      <c r="D1355" s="227">
        <v>24851556</v>
      </c>
      <c r="E1355" s="217">
        <v>24766181.97</v>
      </c>
      <c r="F1355" s="228">
        <v>85374.03000000119</v>
      </c>
      <c r="G1355" s="195"/>
    </row>
    <row r="1356" spans="1:7" s="196" customFormat="1" ht="12.75">
      <c r="A1356" s="193" t="s">
        <v>2387</v>
      </c>
      <c r="B1356" s="213">
        <v>200</v>
      </c>
      <c r="C1356" s="191" t="s">
        <v>2096</v>
      </c>
      <c r="D1356" s="222">
        <v>24851556</v>
      </c>
      <c r="E1356" s="220">
        <v>24766181.97</v>
      </c>
      <c r="F1356" s="223">
        <v>85374.03000000119</v>
      </c>
      <c r="G1356" s="195"/>
    </row>
    <row r="1357" spans="1:7" s="189" customFormat="1" ht="22.5">
      <c r="A1357" s="224" t="s">
        <v>2922</v>
      </c>
      <c r="B1357" s="225">
        <v>200</v>
      </c>
      <c r="C1357" s="226" t="s">
        <v>2097</v>
      </c>
      <c r="D1357" s="227">
        <v>3078703.23</v>
      </c>
      <c r="E1357" s="217">
        <v>3054077.14</v>
      </c>
      <c r="F1357" s="228">
        <v>24626.08999999985</v>
      </c>
      <c r="G1357" s="188"/>
    </row>
    <row r="1358" spans="1:7" s="196" customFormat="1" ht="22.5">
      <c r="A1358" s="224" t="s">
        <v>2721</v>
      </c>
      <c r="B1358" s="225">
        <v>200</v>
      </c>
      <c r="C1358" s="226" t="s">
        <v>2098</v>
      </c>
      <c r="D1358" s="227">
        <v>36710</v>
      </c>
      <c r="E1358" s="217">
        <v>36710</v>
      </c>
      <c r="F1358" s="228">
        <v>0</v>
      </c>
      <c r="G1358" s="195"/>
    </row>
    <row r="1359" spans="1:7" s="196" customFormat="1" ht="22.5">
      <c r="A1359" s="224" t="s">
        <v>2722</v>
      </c>
      <c r="B1359" s="225">
        <v>200</v>
      </c>
      <c r="C1359" s="226" t="s">
        <v>2099</v>
      </c>
      <c r="D1359" s="227">
        <v>36710</v>
      </c>
      <c r="E1359" s="217">
        <v>36710</v>
      </c>
      <c r="F1359" s="228">
        <v>0</v>
      </c>
      <c r="G1359" s="195"/>
    </row>
    <row r="1360" spans="1:7" s="196" customFormat="1" ht="22.5">
      <c r="A1360" s="224" t="s">
        <v>3014</v>
      </c>
      <c r="B1360" s="225">
        <v>200</v>
      </c>
      <c r="C1360" s="226" t="s">
        <v>2100</v>
      </c>
      <c r="D1360" s="227">
        <v>36710</v>
      </c>
      <c r="E1360" s="217">
        <v>36710</v>
      </c>
      <c r="F1360" s="228">
        <v>0</v>
      </c>
      <c r="G1360" s="195"/>
    </row>
    <row r="1361" spans="1:7" s="196" customFormat="1" ht="12.75">
      <c r="A1361" s="193" t="s">
        <v>1038</v>
      </c>
      <c r="B1361" s="213">
        <v>200</v>
      </c>
      <c r="C1361" s="191" t="s">
        <v>2101</v>
      </c>
      <c r="D1361" s="222">
        <v>36710</v>
      </c>
      <c r="E1361" s="220">
        <v>36710</v>
      </c>
      <c r="F1361" s="223">
        <v>0</v>
      </c>
      <c r="G1361" s="195"/>
    </row>
    <row r="1362" spans="1:7" s="189" customFormat="1" ht="12.75">
      <c r="A1362" s="224" t="s">
        <v>2728</v>
      </c>
      <c r="B1362" s="225">
        <v>200</v>
      </c>
      <c r="C1362" s="226" t="s">
        <v>2102</v>
      </c>
      <c r="D1362" s="227">
        <v>3041993.23</v>
      </c>
      <c r="E1362" s="217">
        <v>3017367.14</v>
      </c>
      <c r="F1362" s="228">
        <v>24626.08999999985</v>
      </c>
      <c r="G1362" s="188"/>
    </row>
    <row r="1363" spans="1:7" s="196" customFormat="1" ht="22.5">
      <c r="A1363" s="224" t="s">
        <v>2729</v>
      </c>
      <c r="B1363" s="225">
        <v>200</v>
      </c>
      <c r="C1363" s="226" t="s">
        <v>2103</v>
      </c>
      <c r="D1363" s="227">
        <v>3041993.23</v>
      </c>
      <c r="E1363" s="217">
        <v>3017367.14</v>
      </c>
      <c r="F1363" s="228">
        <v>24626.08999999985</v>
      </c>
      <c r="G1363" s="195"/>
    </row>
    <row r="1364" spans="1:7" s="196" customFormat="1" ht="22.5">
      <c r="A1364" s="224" t="s">
        <v>3065</v>
      </c>
      <c r="B1364" s="225">
        <v>200</v>
      </c>
      <c r="C1364" s="226" t="s">
        <v>2104</v>
      </c>
      <c r="D1364" s="227">
        <v>3041993.23</v>
      </c>
      <c r="E1364" s="217">
        <v>3017367.14</v>
      </c>
      <c r="F1364" s="228">
        <v>24626.08999999985</v>
      </c>
      <c r="G1364" s="195"/>
    </row>
    <row r="1365" spans="1:7" s="196" customFormat="1" ht="12.75">
      <c r="A1365" s="193" t="s">
        <v>2387</v>
      </c>
      <c r="B1365" s="213">
        <v>200</v>
      </c>
      <c r="C1365" s="191" t="s">
        <v>2105</v>
      </c>
      <c r="D1365" s="222">
        <v>3041993.23</v>
      </c>
      <c r="E1365" s="220">
        <v>3017367.14</v>
      </c>
      <c r="F1365" s="223">
        <v>24626.08999999985</v>
      </c>
      <c r="G1365" s="195"/>
    </row>
    <row r="1366" spans="1:7" s="189" customFormat="1" ht="33.75">
      <c r="A1366" s="224" t="s">
        <v>2923</v>
      </c>
      <c r="B1366" s="225">
        <v>200</v>
      </c>
      <c r="C1366" s="226" t="s">
        <v>2106</v>
      </c>
      <c r="D1366" s="227">
        <v>356860.5</v>
      </c>
      <c r="E1366" s="217">
        <v>356860.24</v>
      </c>
      <c r="F1366" s="228">
        <v>0.2599999999993088</v>
      </c>
      <c r="G1366" s="188"/>
    </row>
    <row r="1367" spans="1:7" s="196" customFormat="1" ht="22.5">
      <c r="A1367" s="224" t="s">
        <v>2721</v>
      </c>
      <c r="B1367" s="225">
        <v>200</v>
      </c>
      <c r="C1367" s="226" t="s">
        <v>2107</v>
      </c>
      <c r="D1367" s="227">
        <v>4861.94</v>
      </c>
      <c r="E1367" s="217">
        <v>4861.68</v>
      </c>
      <c r="F1367" s="228">
        <v>0.2599999999993088</v>
      </c>
      <c r="G1367" s="195"/>
    </row>
    <row r="1368" spans="1:7" s="196" customFormat="1" ht="22.5">
      <c r="A1368" s="224" t="s">
        <v>2722</v>
      </c>
      <c r="B1368" s="225">
        <v>200</v>
      </c>
      <c r="C1368" s="226" t="s">
        <v>2108</v>
      </c>
      <c r="D1368" s="227">
        <v>4861.94</v>
      </c>
      <c r="E1368" s="217">
        <v>4861.68</v>
      </c>
      <c r="F1368" s="228">
        <v>0.2599999999993088</v>
      </c>
      <c r="G1368" s="195"/>
    </row>
    <row r="1369" spans="1:7" s="196" customFormat="1" ht="22.5">
      <c r="A1369" s="224" t="s">
        <v>3014</v>
      </c>
      <c r="B1369" s="225">
        <v>200</v>
      </c>
      <c r="C1369" s="226" t="s">
        <v>2109</v>
      </c>
      <c r="D1369" s="227">
        <v>4861.94</v>
      </c>
      <c r="E1369" s="217">
        <v>4861.68</v>
      </c>
      <c r="F1369" s="228">
        <v>0.2599999999993088</v>
      </c>
      <c r="G1369" s="195"/>
    </row>
    <row r="1370" spans="1:7" s="196" customFormat="1" ht="12.75">
      <c r="A1370" s="193" t="s">
        <v>1038</v>
      </c>
      <c r="B1370" s="213">
        <v>200</v>
      </c>
      <c r="C1370" s="191" t="s">
        <v>2110</v>
      </c>
      <c r="D1370" s="222">
        <v>4861.94</v>
      </c>
      <c r="E1370" s="220">
        <v>4861.68</v>
      </c>
      <c r="F1370" s="223">
        <v>0.2599999999993088</v>
      </c>
      <c r="G1370" s="195"/>
    </row>
    <row r="1371" spans="1:7" s="189" customFormat="1" ht="12.75">
      <c r="A1371" s="224" t="s">
        <v>2728</v>
      </c>
      <c r="B1371" s="225">
        <v>200</v>
      </c>
      <c r="C1371" s="226" t="s">
        <v>2111</v>
      </c>
      <c r="D1371" s="227">
        <v>351998.56</v>
      </c>
      <c r="E1371" s="217">
        <v>351998.56</v>
      </c>
      <c r="F1371" s="228">
        <v>0</v>
      </c>
      <c r="G1371" s="188"/>
    </row>
    <row r="1372" spans="1:7" s="196" customFormat="1" ht="22.5">
      <c r="A1372" s="224" t="s">
        <v>2729</v>
      </c>
      <c r="B1372" s="225">
        <v>200</v>
      </c>
      <c r="C1372" s="226" t="s">
        <v>2112</v>
      </c>
      <c r="D1372" s="227">
        <v>351998.56</v>
      </c>
      <c r="E1372" s="217">
        <v>351998.56</v>
      </c>
      <c r="F1372" s="228">
        <v>0</v>
      </c>
      <c r="G1372" s="195"/>
    </row>
    <row r="1373" spans="1:7" s="196" customFormat="1" ht="22.5">
      <c r="A1373" s="224" t="s">
        <v>3065</v>
      </c>
      <c r="B1373" s="225">
        <v>200</v>
      </c>
      <c r="C1373" s="226" t="s">
        <v>2113</v>
      </c>
      <c r="D1373" s="227">
        <v>351998.56</v>
      </c>
      <c r="E1373" s="217">
        <v>351998.56</v>
      </c>
      <c r="F1373" s="228">
        <v>0</v>
      </c>
      <c r="G1373" s="195"/>
    </row>
    <row r="1374" spans="1:7" s="196" customFormat="1" ht="12.75">
      <c r="A1374" s="193" t="s">
        <v>2387</v>
      </c>
      <c r="B1374" s="214">
        <v>200</v>
      </c>
      <c r="C1374" s="191" t="s">
        <v>2114</v>
      </c>
      <c r="D1374" s="222">
        <v>351998.56</v>
      </c>
      <c r="E1374" s="220">
        <v>351998.56</v>
      </c>
      <c r="F1374" s="223">
        <v>0</v>
      </c>
      <c r="G1374" s="195"/>
    </row>
    <row r="1375" spans="1:7" s="196" customFormat="1" ht="56.25">
      <c r="A1375" s="229" t="s">
        <v>2866</v>
      </c>
      <c r="B1375" s="225">
        <v>200</v>
      </c>
      <c r="C1375" s="226" t="s">
        <v>2115</v>
      </c>
      <c r="D1375" s="227">
        <v>2700</v>
      </c>
      <c r="E1375" s="217">
        <v>1184</v>
      </c>
      <c r="F1375" s="228">
        <v>1516</v>
      </c>
      <c r="G1375" s="195"/>
    </row>
    <row r="1376" spans="1:7" s="189" customFormat="1" ht="22.5">
      <c r="A1376" s="224" t="s">
        <v>2721</v>
      </c>
      <c r="B1376" s="225">
        <v>200</v>
      </c>
      <c r="C1376" s="226" t="s">
        <v>2116</v>
      </c>
      <c r="D1376" s="227">
        <v>100</v>
      </c>
      <c r="E1376" s="217">
        <v>0</v>
      </c>
      <c r="F1376" s="228">
        <v>100</v>
      </c>
      <c r="G1376" s="188"/>
    </row>
    <row r="1377" spans="1:7" s="196" customFormat="1" ht="22.5">
      <c r="A1377" s="224" t="s">
        <v>2722</v>
      </c>
      <c r="B1377" s="225">
        <v>200</v>
      </c>
      <c r="C1377" s="226" t="s">
        <v>2117</v>
      </c>
      <c r="D1377" s="227">
        <v>100</v>
      </c>
      <c r="E1377" s="217">
        <v>0</v>
      </c>
      <c r="F1377" s="228">
        <v>100</v>
      </c>
      <c r="G1377" s="195"/>
    </row>
    <row r="1378" spans="1:7" s="196" customFormat="1" ht="22.5">
      <c r="A1378" s="224" t="s">
        <v>3014</v>
      </c>
      <c r="B1378" s="225">
        <v>200</v>
      </c>
      <c r="C1378" s="226" t="s">
        <v>2118</v>
      </c>
      <c r="D1378" s="227">
        <v>100</v>
      </c>
      <c r="E1378" s="217">
        <v>0</v>
      </c>
      <c r="F1378" s="228">
        <v>100</v>
      </c>
      <c r="G1378" s="195"/>
    </row>
    <row r="1379" spans="1:7" s="196" customFormat="1" ht="12.75">
      <c r="A1379" s="193" t="s">
        <v>1038</v>
      </c>
      <c r="B1379" s="213">
        <v>200</v>
      </c>
      <c r="C1379" s="191" t="s">
        <v>2119</v>
      </c>
      <c r="D1379" s="222">
        <v>100</v>
      </c>
      <c r="E1379" s="220">
        <v>0</v>
      </c>
      <c r="F1379" s="223">
        <v>100</v>
      </c>
      <c r="G1379" s="195"/>
    </row>
    <row r="1380" spans="1:7" s="189" customFormat="1" ht="12.75">
      <c r="A1380" s="224" t="s">
        <v>2728</v>
      </c>
      <c r="B1380" s="225">
        <v>200</v>
      </c>
      <c r="C1380" s="226" t="s">
        <v>2120</v>
      </c>
      <c r="D1380" s="227">
        <v>2600</v>
      </c>
      <c r="E1380" s="217">
        <v>1184</v>
      </c>
      <c r="F1380" s="228">
        <v>1416</v>
      </c>
      <c r="G1380" s="188"/>
    </row>
    <row r="1381" spans="1:7" s="196" customFormat="1" ht="22.5">
      <c r="A1381" s="224" t="s">
        <v>2729</v>
      </c>
      <c r="B1381" s="225">
        <v>200</v>
      </c>
      <c r="C1381" s="226" t="s">
        <v>2121</v>
      </c>
      <c r="D1381" s="227">
        <v>2600</v>
      </c>
      <c r="E1381" s="217">
        <v>1184</v>
      </c>
      <c r="F1381" s="228">
        <v>1416</v>
      </c>
      <c r="G1381" s="195"/>
    </row>
    <row r="1382" spans="1:7" s="196" customFormat="1" ht="22.5">
      <c r="A1382" s="224" t="s">
        <v>3065</v>
      </c>
      <c r="B1382" s="225">
        <v>200</v>
      </c>
      <c r="C1382" s="226" t="s">
        <v>2122</v>
      </c>
      <c r="D1382" s="227">
        <v>2600</v>
      </c>
      <c r="E1382" s="217">
        <v>1184</v>
      </c>
      <c r="F1382" s="228">
        <v>1416</v>
      </c>
      <c r="G1382" s="195"/>
    </row>
    <row r="1383" spans="1:7" s="196" customFormat="1" ht="12.75">
      <c r="A1383" s="193" t="s">
        <v>2387</v>
      </c>
      <c r="B1383" s="213">
        <v>200</v>
      </c>
      <c r="C1383" s="191" t="s">
        <v>2123</v>
      </c>
      <c r="D1383" s="222">
        <v>2600</v>
      </c>
      <c r="E1383" s="220">
        <v>1184</v>
      </c>
      <c r="F1383" s="223">
        <v>1416</v>
      </c>
      <c r="G1383" s="195"/>
    </row>
    <row r="1384" spans="1:7" s="196" customFormat="1" ht="45">
      <c r="A1384" s="224" t="s">
        <v>2643</v>
      </c>
      <c r="B1384" s="225">
        <v>200</v>
      </c>
      <c r="C1384" s="226" t="s">
        <v>2124</v>
      </c>
      <c r="D1384" s="227">
        <v>1726913.54</v>
      </c>
      <c r="E1384" s="217">
        <v>1681918.8</v>
      </c>
      <c r="F1384" s="228">
        <v>44994.74</v>
      </c>
      <c r="G1384" s="195"/>
    </row>
    <row r="1385" spans="1:7" s="196" customFormat="1" ht="22.5">
      <c r="A1385" s="224" t="s">
        <v>2721</v>
      </c>
      <c r="B1385" s="225">
        <v>200</v>
      </c>
      <c r="C1385" s="226" t="s">
        <v>2125</v>
      </c>
      <c r="D1385" s="227">
        <v>11720</v>
      </c>
      <c r="E1385" s="217">
        <v>11720</v>
      </c>
      <c r="F1385" s="228">
        <v>0</v>
      </c>
      <c r="G1385" s="195"/>
    </row>
    <row r="1386" spans="1:7" s="189" customFormat="1" ht="22.5">
      <c r="A1386" s="224" t="s">
        <v>2722</v>
      </c>
      <c r="B1386" s="225">
        <v>200</v>
      </c>
      <c r="C1386" s="226" t="s">
        <v>2126</v>
      </c>
      <c r="D1386" s="227">
        <v>11720</v>
      </c>
      <c r="E1386" s="217">
        <v>11720</v>
      </c>
      <c r="F1386" s="228">
        <v>0</v>
      </c>
      <c r="G1386" s="188"/>
    </row>
    <row r="1387" spans="1:7" s="189" customFormat="1" ht="22.5">
      <c r="A1387" s="224" t="s">
        <v>3014</v>
      </c>
      <c r="B1387" s="225">
        <v>200</v>
      </c>
      <c r="C1387" s="226" t="s">
        <v>2127</v>
      </c>
      <c r="D1387" s="227">
        <v>11720</v>
      </c>
      <c r="E1387" s="217">
        <v>11720</v>
      </c>
      <c r="F1387" s="228">
        <v>0</v>
      </c>
      <c r="G1387" s="188"/>
    </row>
    <row r="1388" spans="1:7" s="196" customFormat="1" ht="12.75">
      <c r="A1388" s="193" t="s">
        <v>1038</v>
      </c>
      <c r="B1388" s="213">
        <v>200</v>
      </c>
      <c r="C1388" s="191" t="s">
        <v>2128</v>
      </c>
      <c r="D1388" s="222">
        <v>11720</v>
      </c>
      <c r="E1388" s="220">
        <v>11720</v>
      </c>
      <c r="F1388" s="223">
        <v>0</v>
      </c>
      <c r="G1388" s="195"/>
    </row>
    <row r="1389" spans="1:7" s="196" customFormat="1" ht="12.75">
      <c r="A1389" s="224" t="s">
        <v>2728</v>
      </c>
      <c r="B1389" s="225">
        <v>200</v>
      </c>
      <c r="C1389" s="226" t="s">
        <v>2129</v>
      </c>
      <c r="D1389" s="227">
        <v>1715193.54</v>
      </c>
      <c r="E1389" s="217">
        <v>1670198.8</v>
      </c>
      <c r="F1389" s="228">
        <v>44994.74</v>
      </c>
      <c r="G1389" s="195"/>
    </row>
    <row r="1390" spans="1:7" s="196" customFormat="1" ht="22.5">
      <c r="A1390" s="224" t="s">
        <v>2729</v>
      </c>
      <c r="B1390" s="225">
        <v>200</v>
      </c>
      <c r="C1390" s="226" t="s">
        <v>2130</v>
      </c>
      <c r="D1390" s="227">
        <v>1715193.54</v>
      </c>
      <c r="E1390" s="217">
        <v>1670198.8</v>
      </c>
      <c r="F1390" s="228">
        <v>44994.74</v>
      </c>
      <c r="G1390" s="195"/>
    </row>
    <row r="1391" spans="1:7" s="189" customFormat="1" ht="22.5">
      <c r="A1391" s="224" t="s">
        <v>3065</v>
      </c>
      <c r="B1391" s="225">
        <v>200</v>
      </c>
      <c r="C1391" s="226" t="s">
        <v>2131</v>
      </c>
      <c r="D1391" s="227">
        <v>1715193.54</v>
      </c>
      <c r="E1391" s="217">
        <v>1670198.8</v>
      </c>
      <c r="F1391" s="228">
        <v>44994.74</v>
      </c>
      <c r="G1391" s="188"/>
    </row>
    <row r="1392" spans="1:7" s="196" customFormat="1" ht="12.75">
      <c r="A1392" s="193" t="s">
        <v>2387</v>
      </c>
      <c r="B1392" s="213">
        <v>200</v>
      </c>
      <c r="C1392" s="191" t="s">
        <v>2132</v>
      </c>
      <c r="D1392" s="222">
        <v>1715193.54</v>
      </c>
      <c r="E1392" s="220">
        <v>1670198.8</v>
      </c>
      <c r="F1392" s="223">
        <v>44994.74</v>
      </c>
      <c r="G1392" s="195"/>
    </row>
    <row r="1393" spans="1:7" s="196" customFormat="1" ht="45">
      <c r="A1393" s="224" t="s">
        <v>2644</v>
      </c>
      <c r="B1393" s="225">
        <v>200</v>
      </c>
      <c r="C1393" s="226" t="s">
        <v>2133</v>
      </c>
      <c r="D1393" s="227">
        <v>83342.8500000001</v>
      </c>
      <c r="E1393" s="217">
        <v>31000</v>
      </c>
      <c r="F1393" s="228">
        <v>52342.85</v>
      </c>
      <c r="G1393" s="195"/>
    </row>
    <row r="1394" spans="1:7" s="196" customFormat="1" ht="12.75">
      <c r="A1394" s="224" t="s">
        <v>2728</v>
      </c>
      <c r="B1394" s="225">
        <v>200</v>
      </c>
      <c r="C1394" s="226" t="s">
        <v>2134</v>
      </c>
      <c r="D1394" s="227">
        <v>83342.8500000001</v>
      </c>
      <c r="E1394" s="217">
        <v>31000</v>
      </c>
      <c r="F1394" s="228">
        <v>52342.85</v>
      </c>
      <c r="G1394" s="195"/>
    </row>
    <row r="1395" spans="1:7" s="196" customFormat="1" ht="22.5">
      <c r="A1395" s="224" t="s">
        <v>2729</v>
      </c>
      <c r="B1395" s="225">
        <v>200</v>
      </c>
      <c r="C1395" s="226" t="s">
        <v>2135</v>
      </c>
      <c r="D1395" s="227">
        <v>83342.8500000001</v>
      </c>
      <c r="E1395" s="217">
        <v>31000</v>
      </c>
      <c r="F1395" s="228">
        <v>52342.85</v>
      </c>
      <c r="G1395" s="195"/>
    </row>
    <row r="1396" spans="1:7" s="189" customFormat="1" ht="22.5">
      <c r="A1396" s="224" t="s">
        <v>3065</v>
      </c>
      <c r="B1396" s="225">
        <v>200</v>
      </c>
      <c r="C1396" s="226" t="s">
        <v>2136</v>
      </c>
      <c r="D1396" s="227">
        <v>83342.8500000001</v>
      </c>
      <c r="E1396" s="217">
        <v>31000</v>
      </c>
      <c r="F1396" s="228">
        <v>52342.85</v>
      </c>
      <c r="G1396" s="188"/>
    </row>
    <row r="1397" spans="1:7" s="189" customFormat="1" ht="12.75">
      <c r="A1397" s="193" t="s">
        <v>2387</v>
      </c>
      <c r="B1397" s="213">
        <v>200</v>
      </c>
      <c r="C1397" s="191" t="s">
        <v>2137</v>
      </c>
      <c r="D1397" s="222">
        <v>83342.8500000001</v>
      </c>
      <c r="E1397" s="220">
        <v>31000</v>
      </c>
      <c r="F1397" s="223">
        <v>52342.85</v>
      </c>
      <c r="G1397" s="188"/>
    </row>
    <row r="1398" spans="1:7" s="196" customFormat="1" ht="22.5">
      <c r="A1398" s="224" t="s">
        <v>2645</v>
      </c>
      <c r="B1398" s="225">
        <v>200</v>
      </c>
      <c r="C1398" s="226" t="s">
        <v>2138</v>
      </c>
      <c r="D1398" s="227">
        <v>5675930</v>
      </c>
      <c r="E1398" s="217">
        <v>5627506.51</v>
      </c>
      <c r="F1398" s="228">
        <v>48423.49000000015</v>
      </c>
      <c r="G1398" s="195"/>
    </row>
    <row r="1399" spans="1:7" s="196" customFormat="1" ht="22.5">
      <c r="A1399" s="224" t="s">
        <v>2721</v>
      </c>
      <c r="B1399" s="225">
        <v>200</v>
      </c>
      <c r="C1399" s="226" t="s">
        <v>2139</v>
      </c>
      <c r="D1399" s="227">
        <v>81590</v>
      </c>
      <c r="E1399" s="217">
        <v>58834.67</v>
      </c>
      <c r="F1399" s="228">
        <v>22755.33</v>
      </c>
      <c r="G1399" s="195"/>
    </row>
    <row r="1400" spans="1:7" s="196" customFormat="1" ht="22.5">
      <c r="A1400" s="224" t="s">
        <v>2722</v>
      </c>
      <c r="B1400" s="225">
        <v>200</v>
      </c>
      <c r="C1400" s="226" t="s">
        <v>2140</v>
      </c>
      <c r="D1400" s="227">
        <v>81590</v>
      </c>
      <c r="E1400" s="217">
        <v>58834.67</v>
      </c>
      <c r="F1400" s="228">
        <v>22755.33</v>
      </c>
      <c r="G1400" s="195"/>
    </row>
    <row r="1401" spans="1:7" s="189" customFormat="1" ht="22.5">
      <c r="A1401" s="224" t="s">
        <v>3014</v>
      </c>
      <c r="B1401" s="225">
        <v>200</v>
      </c>
      <c r="C1401" s="226" t="s">
        <v>2141</v>
      </c>
      <c r="D1401" s="227">
        <v>81590</v>
      </c>
      <c r="E1401" s="217">
        <v>58834.67</v>
      </c>
      <c r="F1401" s="228">
        <v>22755.33</v>
      </c>
      <c r="G1401" s="188"/>
    </row>
    <row r="1402" spans="1:7" s="196" customFormat="1" ht="12.75">
      <c r="A1402" s="193" t="s">
        <v>1038</v>
      </c>
      <c r="B1402" s="213">
        <v>200</v>
      </c>
      <c r="C1402" s="191" t="s">
        <v>1029</v>
      </c>
      <c r="D1402" s="222">
        <v>81590</v>
      </c>
      <c r="E1402" s="220">
        <v>58834.67</v>
      </c>
      <c r="F1402" s="223">
        <v>22755.33</v>
      </c>
      <c r="G1402" s="195"/>
    </row>
    <row r="1403" spans="1:7" s="196" customFormat="1" ht="12.75">
      <c r="A1403" s="224" t="s">
        <v>2728</v>
      </c>
      <c r="B1403" s="225">
        <v>200</v>
      </c>
      <c r="C1403" s="226" t="s">
        <v>1030</v>
      </c>
      <c r="D1403" s="227">
        <v>5594340</v>
      </c>
      <c r="E1403" s="217">
        <v>5568671.84</v>
      </c>
      <c r="F1403" s="228">
        <v>25668.16000000015</v>
      </c>
      <c r="G1403" s="195"/>
    </row>
    <row r="1404" spans="1:7" s="196" customFormat="1" ht="22.5">
      <c r="A1404" s="224" t="s">
        <v>2729</v>
      </c>
      <c r="B1404" s="225">
        <v>200</v>
      </c>
      <c r="C1404" s="226" t="s">
        <v>1031</v>
      </c>
      <c r="D1404" s="227">
        <v>5594340</v>
      </c>
      <c r="E1404" s="217">
        <v>5568671.84</v>
      </c>
      <c r="F1404" s="228">
        <v>25668.16000000015</v>
      </c>
      <c r="G1404" s="195"/>
    </row>
    <row r="1405" spans="1:7" s="196" customFormat="1" ht="22.5">
      <c r="A1405" s="224" t="s">
        <v>3065</v>
      </c>
      <c r="B1405" s="225">
        <v>200</v>
      </c>
      <c r="C1405" s="226" t="s">
        <v>1032</v>
      </c>
      <c r="D1405" s="227">
        <v>5594340</v>
      </c>
      <c r="E1405" s="217">
        <v>5568671.84</v>
      </c>
      <c r="F1405" s="228">
        <v>25668.16000000015</v>
      </c>
      <c r="G1405" s="195"/>
    </row>
    <row r="1406" spans="1:7" s="189" customFormat="1" ht="12.75">
      <c r="A1406" s="193" t="s">
        <v>2387</v>
      </c>
      <c r="B1406" s="214">
        <v>200</v>
      </c>
      <c r="C1406" s="191" t="s">
        <v>211</v>
      </c>
      <c r="D1406" s="222">
        <v>5594340</v>
      </c>
      <c r="E1406" s="220">
        <v>5568671.84</v>
      </c>
      <c r="F1406" s="223">
        <v>25668.16000000015</v>
      </c>
      <c r="G1406" s="188"/>
    </row>
    <row r="1407" spans="1:7" s="189" customFormat="1" ht="56.25">
      <c r="A1407" s="229" t="s">
        <v>2867</v>
      </c>
      <c r="B1407" s="225">
        <v>200</v>
      </c>
      <c r="C1407" s="226" t="s">
        <v>212</v>
      </c>
      <c r="D1407" s="227">
        <v>205140691</v>
      </c>
      <c r="E1407" s="217">
        <v>185472625.65999997</v>
      </c>
      <c r="F1407" s="228">
        <v>19668065.34</v>
      </c>
      <c r="G1407" s="188"/>
    </row>
    <row r="1408" spans="1:7" s="196" customFormat="1" ht="33.75">
      <c r="A1408" s="224" t="s">
        <v>2646</v>
      </c>
      <c r="B1408" s="225">
        <v>200</v>
      </c>
      <c r="C1408" s="226" t="s">
        <v>213</v>
      </c>
      <c r="D1408" s="227">
        <v>48662600</v>
      </c>
      <c r="E1408" s="217">
        <v>43973908.34</v>
      </c>
      <c r="F1408" s="228">
        <v>4688691.66</v>
      </c>
      <c r="G1408" s="195"/>
    </row>
    <row r="1409" spans="1:7" s="196" customFormat="1" ht="22.5">
      <c r="A1409" s="224" t="s">
        <v>2721</v>
      </c>
      <c r="B1409" s="225">
        <v>200</v>
      </c>
      <c r="C1409" s="226" t="s">
        <v>214</v>
      </c>
      <c r="D1409" s="227">
        <v>596650</v>
      </c>
      <c r="E1409" s="217">
        <v>525862.77</v>
      </c>
      <c r="F1409" s="228">
        <v>70787.23</v>
      </c>
      <c r="G1409" s="195"/>
    </row>
    <row r="1410" spans="1:7" s="196" customFormat="1" ht="22.5">
      <c r="A1410" s="224" t="s">
        <v>2722</v>
      </c>
      <c r="B1410" s="225">
        <v>200</v>
      </c>
      <c r="C1410" s="226" t="s">
        <v>215</v>
      </c>
      <c r="D1410" s="227">
        <v>596650</v>
      </c>
      <c r="E1410" s="217">
        <v>525862.77</v>
      </c>
      <c r="F1410" s="228">
        <v>70787.23</v>
      </c>
      <c r="G1410" s="195"/>
    </row>
    <row r="1411" spans="1:7" s="189" customFormat="1" ht="22.5">
      <c r="A1411" s="224" t="s">
        <v>3014</v>
      </c>
      <c r="B1411" s="225">
        <v>200</v>
      </c>
      <c r="C1411" s="226" t="s">
        <v>216</v>
      </c>
      <c r="D1411" s="227">
        <v>596650</v>
      </c>
      <c r="E1411" s="217">
        <v>525862.77</v>
      </c>
      <c r="F1411" s="228">
        <v>70787.23</v>
      </c>
      <c r="G1411" s="188"/>
    </row>
    <row r="1412" spans="1:7" s="196" customFormat="1" ht="12.75">
      <c r="A1412" s="193" t="s">
        <v>1038</v>
      </c>
      <c r="B1412" s="213">
        <v>200</v>
      </c>
      <c r="C1412" s="191" t="s">
        <v>217</v>
      </c>
      <c r="D1412" s="222">
        <v>239000</v>
      </c>
      <c r="E1412" s="220">
        <v>178537.57</v>
      </c>
      <c r="F1412" s="223">
        <v>60462.43</v>
      </c>
      <c r="G1412" s="195"/>
    </row>
    <row r="1413" spans="1:7" s="196" customFormat="1" ht="12.75">
      <c r="A1413" s="193" t="s">
        <v>1042</v>
      </c>
      <c r="B1413" s="213">
        <v>200</v>
      </c>
      <c r="C1413" s="191" t="s">
        <v>218</v>
      </c>
      <c r="D1413" s="222">
        <v>357650</v>
      </c>
      <c r="E1413" s="220">
        <v>347325.2</v>
      </c>
      <c r="F1413" s="223">
        <v>10324.8</v>
      </c>
      <c r="G1413" s="195"/>
    </row>
    <row r="1414" spans="1:7" s="196" customFormat="1" ht="12.75">
      <c r="A1414" s="224" t="s">
        <v>2728</v>
      </c>
      <c r="B1414" s="225">
        <v>200</v>
      </c>
      <c r="C1414" s="226" t="s">
        <v>219</v>
      </c>
      <c r="D1414" s="227">
        <v>48065950</v>
      </c>
      <c r="E1414" s="217">
        <v>43448045.57</v>
      </c>
      <c r="F1414" s="228">
        <v>4617904.43</v>
      </c>
      <c r="G1414" s="195"/>
    </row>
    <row r="1415" spans="1:7" s="196" customFormat="1" ht="22.5">
      <c r="A1415" s="224" t="s">
        <v>2729</v>
      </c>
      <c r="B1415" s="225">
        <v>200</v>
      </c>
      <c r="C1415" s="226" t="s">
        <v>220</v>
      </c>
      <c r="D1415" s="227">
        <v>48065950</v>
      </c>
      <c r="E1415" s="217">
        <v>43448045.57</v>
      </c>
      <c r="F1415" s="228">
        <v>4617904.43</v>
      </c>
      <c r="G1415" s="195"/>
    </row>
    <row r="1416" spans="1:7" s="189" customFormat="1" ht="22.5">
      <c r="A1416" s="224" t="s">
        <v>3065</v>
      </c>
      <c r="B1416" s="225">
        <v>200</v>
      </c>
      <c r="C1416" s="226" t="s">
        <v>221</v>
      </c>
      <c r="D1416" s="227">
        <v>48065950</v>
      </c>
      <c r="E1416" s="217">
        <v>43448045.57</v>
      </c>
      <c r="F1416" s="228">
        <v>4617904.43</v>
      </c>
      <c r="G1416" s="188"/>
    </row>
    <row r="1417" spans="1:7" s="189" customFormat="1" ht="12.75">
      <c r="A1417" s="193" t="s">
        <v>2387</v>
      </c>
      <c r="B1417" s="214">
        <v>200</v>
      </c>
      <c r="C1417" s="191" t="s">
        <v>222</v>
      </c>
      <c r="D1417" s="222">
        <v>48065950</v>
      </c>
      <c r="E1417" s="220">
        <v>43448045.57</v>
      </c>
      <c r="F1417" s="223">
        <v>4617904.43</v>
      </c>
      <c r="G1417" s="188"/>
    </row>
    <row r="1418" spans="1:7" s="196" customFormat="1" ht="67.5">
      <c r="A1418" s="229" t="s">
        <v>2868</v>
      </c>
      <c r="B1418" s="225">
        <v>200</v>
      </c>
      <c r="C1418" s="226" t="s">
        <v>223</v>
      </c>
      <c r="D1418" s="227">
        <v>1533900</v>
      </c>
      <c r="E1418" s="217">
        <v>1268333.83</v>
      </c>
      <c r="F1418" s="228">
        <v>265566.17</v>
      </c>
      <c r="G1418" s="195"/>
    </row>
    <row r="1419" spans="1:7" s="196" customFormat="1" ht="22.5">
      <c r="A1419" s="224" t="s">
        <v>2721</v>
      </c>
      <c r="B1419" s="225">
        <v>200</v>
      </c>
      <c r="C1419" s="226" t="s">
        <v>224</v>
      </c>
      <c r="D1419" s="227">
        <v>20190</v>
      </c>
      <c r="E1419" s="217">
        <v>16643.29</v>
      </c>
      <c r="F1419" s="228">
        <v>3546.71</v>
      </c>
      <c r="G1419" s="195"/>
    </row>
    <row r="1420" spans="1:7" s="196" customFormat="1" ht="22.5">
      <c r="A1420" s="224" t="s">
        <v>2722</v>
      </c>
      <c r="B1420" s="225">
        <v>200</v>
      </c>
      <c r="C1420" s="226" t="s">
        <v>225</v>
      </c>
      <c r="D1420" s="227">
        <v>20190</v>
      </c>
      <c r="E1420" s="217">
        <v>16643.29</v>
      </c>
      <c r="F1420" s="228">
        <v>3546.71</v>
      </c>
      <c r="G1420" s="195"/>
    </row>
    <row r="1421" spans="1:7" s="189" customFormat="1" ht="22.5">
      <c r="A1421" s="224" t="s">
        <v>3014</v>
      </c>
      <c r="B1421" s="225">
        <v>200</v>
      </c>
      <c r="C1421" s="226" t="s">
        <v>226</v>
      </c>
      <c r="D1421" s="227">
        <v>20190</v>
      </c>
      <c r="E1421" s="217">
        <v>16643.29</v>
      </c>
      <c r="F1421" s="228">
        <v>3546.71</v>
      </c>
      <c r="G1421" s="188"/>
    </row>
    <row r="1422" spans="1:7" s="196" customFormat="1" ht="12.75">
      <c r="A1422" s="193" t="s">
        <v>1038</v>
      </c>
      <c r="B1422" s="213">
        <v>200</v>
      </c>
      <c r="C1422" s="191" t="s">
        <v>227</v>
      </c>
      <c r="D1422" s="222">
        <v>10540</v>
      </c>
      <c r="E1422" s="220">
        <v>8335.68</v>
      </c>
      <c r="F1422" s="223">
        <v>2204.32</v>
      </c>
      <c r="G1422" s="195"/>
    </row>
    <row r="1423" spans="1:7" s="196" customFormat="1" ht="12.75">
      <c r="A1423" s="193" t="s">
        <v>1042</v>
      </c>
      <c r="B1423" s="213">
        <v>200</v>
      </c>
      <c r="C1423" s="191" t="s">
        <v>228</v>
      </c>
      <c r="D1423" s="222">
        <v>9650</v>
      </c>
      <c r="E1423" s="220">
        <v>8307.61</v>
      </c>
      <c r="F1423" s="223">
        <v>1342.39</v>
      </c>
      <c r="G1423" s="195"/>
    </row>
    <row r="1424" spans="1:7" s="196" customFormat="1" ht="12.75">
      <c r="A1424" s="224" t="s">
        <v>2728</v>
      </c>
      <c r="B1424" s="225">
        <v>200</v>
      </c>
      <c r="C1424" s="226" t="s">
        <v>229</v>
      </c>
      <c r="D1424" s="227">
        <v>1513710</v>
      </c>
      <c r="E1424" s="217">
        <v>1251690.54</v>
      </c>
      <c r="F1424" s="228">
        <v>262019.46</v>
      </c>
      <c r="G1424" s="195"/>
    </row>
    <row r="1425" spans="1:7" s="196" customFormat="1" ht="22.5">
      <c r="A1425" s="224" t="s">
        <v>2729</v>
      </c>
      <c r="B1425" s="225">
        <v>200</v>
      </c>
      <c r="C1425" s="226" t="s">
        <v>230</v>
      </c>
      <c r="D1425" s="227">
        <v>1513710</v>
      </c>
      <c r="E1425" s="217">
        <v>1251690.54</v>
      </c>
      <c r="F1425" s="228">
        <v>262019.46</v>
      </c>
      <c r="G1425" s="195"/>
    </row>
    <row r="1426" spans="1:7" s="189" customFormat="1" ht="22.5">
      <c r="A1426" s="224" t="s">
        <v>3065</v>
      </c>
      <c r="B1426" s="225">
        <v>200</v>
      </c>
      <c r="C1426" s="226" t="s">
        <v>231</v>
      </c>
      <c r="D1426" s="227">
        <v>1513710</v>
      </c>
      <c r="E1426" s="217">
        <v>1251690.54</v>
      </c>
      <c r="F1426" s="228">
        <v>262019.46</v>
      </c>
      <c r="G1426" s="188"/>
    </row>
    <row r="1427" spans="1:7" s="189" customFormat="1" ht="12.75">
      <c r="A1427" s="193" t="s">
        <v>2387</v>
      </c>
      <c r="B1427" s="213">
        <v>200</v>
      </c>
      <c r="C1427" s="191" t="s">
        <v>232</v>
      </c>
      <c r="D1427" s="222">
        <v>1513710</v>
      </c>
      <c r="E1427" s="220">
        <v>1251690.54</v>
      </c>
      <c r="F1427" s="223">
        <v>262019.46</v>
      </c>
      <c r="G1427" s="188"/>
    </row>
    <row r="1428" spans="1:7" s="196" customFormat="1" ht="33.75">
      <c r="A1428" s="224" t="s">
        <v>2647</v>
      </c>
      <c r="B1428" s="225">
        <v>200</v>
      </c>
      <c r="C1428" s="226" t="s">
        <v>233</v>
      </c>
      <c r="D1428" s="227">
        <v>55750500</v>
      </c>
      <c r="E1428" s="217">
        <v>53592499.999999985</v>
      </c>
      <c r="F1428" s="228">
        <v>2158000</v>
      </c>
      <c r="G1428" s="195"/>
    </row>
    <row r="1429" spans="1:7" s="196" customFormat="1" ht="22.5">
      <c r="A1429" s="224" t="s">
        <v>2721</v>
      </c>
      <c r="B1429" s="225">
        <v>200</v>
      </c>
      <c r="C1429" s="226" t="s">
        <v>234</v>
      </c>
      <c r="D1429" s="227">
        <v>828930</v>
      </c>
      <c r="E1429" s="217">
        <v>750206.26</v>
      </c>
      <c r="F1429" s="228">
        <v>78723.74</v>
      </c>
      <c r="G1429" s="195"/>
    </row>
    <row r="1430" spans="1:7" s="196" customFormat="1" ht="22.5">
      <c r="A1430" s="224" t="s">
        <v>2722</v>
      </c>
      <c r="B1430" s="225">
        <v>200</v>
      </c>
      <c r="C1430" s="226" t="s">
        <v>235</v>
      </c>
      <c r="D1430" s="227">
        <v>828930</v>
      </c>
      <c r="E1430" s="217">
        <v>750206.26</v>
      </c>
      <c r="F1430" s="228">
        <v>78723.74</v>
      </c>
      <c r="G1430" s="195"/>
    </row>
    <row r="1431" spans="1:7" s="189" customFormat="1" ht="22.5">
      <c r="A1431" s="224" t="s">
        <v>3014</v>
      </c>
      <c r="B1431" s="225">
        <v>200</v>
      </c>
      <c r="C1431" s="226" t="s">
        <v>236</v>
      </c>
      <c r="D1431" s="227">
        <v>828930</v>
      </c>
      <c r="E1431" s="217">
        <v>750206.26</v>
      </c>
      <c r="F1431" s="228">
        <v>78723.74</v>
      </c>
      <c r="G1431" s="188"/>
    </row>
    <row r="1432" spans="1:7" s="196" customFormat="1" ht="12.75">
      <c r="A1432" s="193" t="s">
        <v>1038</v>
      </c>
      <c r="B1432" s="213">
        <v>200</v>
      </c>
      <c r="C1432" s="191" t="s">
        <v>237</v>
      </c>
      <c r="D1432" s="222">
        <v>273800</v>
      </c>
      <c r="E1432" s="220">
        <v>226077.34</v>
      </c>
      <c r="F1432" s="223">
        <v>47722.66</v>
      </c>
      <c r="G1432" s="195"/>
    </row>
    <row r="1433" spans="1:7" s="196" customFormat="1" ht="12.75">
      <c r="A1433" s="193" t="s">
        <v>1042</v>
      </c>
      <c r="B1433" s="213">
        <v>200</v>
      </c>
      <c r="C1433" s="191" t="s">
        <v>238</v>
      </c>
      <c r="D1433" s="222">
        <v>555130</v>
      </c>
      <c r="E1433" s="220">
        <v>524128.92</v>
      </c>
      <c r="F1433" s="223">
        <v>31001.08</v>
      </c>
      <c r="G1433" s="195"/>
    </row>
    <row r="1434" spans="1:7" s="196" customFormat="1" ht="12.75">
      <c r="A1434" s="224" t="s">
        <v>2728</v>
      </c>
      <c r="B1434" s="225">
        <v>200</v>
      </c>
      <c r="C1434" s="226" t="s">
        <v>239</v>
      </c>
      <c r="D1434" s="227">
        <v>54921570</v>
      </c>
      <c r="E1434" s="217">
        <v>52842293.73999999</v>
      </c>
      <c r="F1434" s="228">
        <v>2079276.26</v>
      </c>
      <c r="G1434" s="195"/>
    </row>
    <row r="1435" spans="1:7" s="196" customFormat="1" ht="22.5">
      <c r="A1435" s="224" t="s">
        <v>2729</v>
      </c>
      <c r="B1435" s="225">
        <v>200</v>
      </c>
      <c r="C1435" s="226" t="s">
        <v>240</v>
      </c>
      <c r="D1435" s="227">
        <v>54921570</v>
      </c>
      <c r="E1435" s="217">
        <v>52842293.73999999</v>
      </c>
      <c r="F1435" s="228">
        <v>2079276.26</v>
      </c>
      <c r="G1435" s="195"/>
    </row>
    <row r="1436" spans="1:7" s="196" customFormat="1" ht="22.5">
      <c r="A1436" s="224" t="s">
        <v>3065</v>
      </c>
      <c r="B1436" s="225">
        <v>200</v>
      </c>
      <c r="C1436" s="226" t="s">
        <v>241</v>
      </c>
      <c r="D1436" s="227">
        <v>54921570</v>
      </c>
      <c r="E1436" s="217">
        <v>52842293.73999999</v>
      </c>
      <c r="F1436" s="228">
        <v>2079276.26</v>
      </c>
      <c r="G1436" s="195"/>
    </row>
    <row r="1437" spans="1:7" s="189" customFormat="1" ht="12.75">
      <c r="A1437" s="193" t="s">
        <v>2387</v>
      </c>
      <c r="B1437" s="213">
        <v>200</v>
      </c>
      <c r="C1437" s="191" t="s">
        <v>242</v>
      </c>
      <c r="D1437" s="222">
        <v>54921570</v>
      </c>
      <c r="E1437" s="220">
        <v>52842293.73999999</v>
      </c>
      <c r="F1437" s="223">
        <v>2079276.26</v>
      </c>
      <c r="G1437" s="188"/>
    </row>
    <row r="1438" spans="1:7" s="196" customFormat="1" ht="33.75">
      <c r="A1438" s="224" t="s">
        <v>2648</v>
      </c>
      <c r="B1438" s="225">
        <v>200</v>
      </c>
      <c r="C1438" s="226" t="s">
        <v>243</v>
      </c>
      <c r="D1438" s="227">
        <v>61741364</v>
      </c>
      <c r="E1438" s="217">
        <v>54507794.48</v>
      </c>
      <c r="F1438" s="228">
        <v>7233569.5200000005</v>
      </c>
      <c r="G1438" s="195"/>
    </row>
    <row r="1439" spans="1:7" s="196" customFormat="1" ht="22.5">
      <c r="A1439" s="224" t="s">
        <v>2721</v>
      </c>
      <c r="B1439" s="225">
        <v>200</v>
      </c>
      <c r="C1439" s="226" t="s">
        <v>244</v>
      </c>
      <c r="D1439" s="227">
        <v>750750</v>
      </c>
      <c r="E1439" s="217">
        <v>692746.69</v>
      </c>
      <c r="F1439" s="228">
        <v>58003.31</v>
      </c>
      <c r="G1439" s="195"/>
    </row>
    <row r="1440" spans="1:7" s="196" customFormat="1" ht="22.5">
      <c r="A1440" s="224" t="s">
        <v>2722</v>
      </c>
      <c r="B1440" s="225">
        <v>200</v>
      </c>
      <c r="C1440" s="226" t="s">
        <v>245</v>
      </c>
      <c r="D1440" s="227">
        <v>750750</v>
      </c>
      <c r="E1440" s="217">
        <v>692746.69</v>
      </c>
      <c r="F1440" s="228">
        <v>58003.31</v>
      </c>
      <c r="G1440" s="195"/>
    </row>
    <row r="1441" spans="1:7" s="189" customFormat="1" ht="22.5">
      <c r="A1441" s="224" t="s">
        <v>3014</v>
      </c>
      <c r="B1441" s="225">
        <v>200</v>
      </c>
      <c r="C1441" s="226" t="s">
        <v>246</v>
      </c>
      <c r="D1441" s="227">
        <v>750750</v>
      </c>
      <c r="E1441" s="217">
        <v>692746.69</v>
      </c>
      <c r="F1441" s="228">
        <v>58003.31</v>
      </c>
      <c r="G1441" s="188"/>
    </row>
    <row r="1442" spans="1:7" s="196" customFormat="1" ht="12.75">
      <c r="A1442" s="193" t="s">
        <v>1038</v>
      </c>
      <c r="B1442" s="213">
        <v>200</v>
      </c>
      <c r="C1442" s="191" t="s">
        <v>247</v>
      </c>
      <c r="D1442" s="222">
        <v>363500</v>
      </c>
      <c r="E1442" s="220">
        <v>319832.77</v>
      </c>
      <c r="F1442" s="223">
        <v>43667.23</v>
      </c>
      <c r="G1442" s="195"/>
    </row>
    <row r="1443" spans="1:7" s="196" customFormat="1" ht="12.75">
      <c r="A1443" s="193" t="s">
        <v>1042</v>
      </c>
      <c r="B1443" s="213">
        <v>200</v>
      </c>
      <c r="C1443" s="191" t="s">
        <v>248</v>
      </c>
      <c r="D1443" s="222">
        <v>387250</v>
      </c>
      <c r="E1443" s="220">
        <v>372913.92</v>
      </c>
      <c r="F1443" s="223">
        <v>14336.08</v>
      </c>
      <c r="G1443" s="195"/>
    </row>
    <row r="1444" spans="1:7" s="196" customFormat="1" ht="12.75">
      <c r="A1444" s="224" t="s">
        <v>2728</v>
      </c>
      <c r="B1444" s="225">
        <v>200</v>
      </c>
      <c r="C1444" s="226" t="s">
        <v>249</v>
      </c>
      <c r="D1444" s="227">
        <v>60990614</v>
      </c>
      <c r="E1444" s="217">
        <v>53815047.79</v>
      </c>
      <c r="F1444" s="228">
        <v>7175566.210000001</v>
      </c>
      <c r="G1444" s="195"/>
    </row>
    <row r="1445" spans="1:7" s="196" customFormat="1" ht="22.5">
      <c r="A1445" s="224" t="s">
        <v>2729</v>
      </c>
      <c r="B1445" s="225">
        <v>200</v>
      </c>
      <c r="C1445" s="226" t="s">
        <v>250</v>
      </c>
      <c r="D1445" s="227">
        <v>60990614</v>
      </c>
      <c r="E1445" s="217">
        <v>53815047.79</v>
      </c>
      <c r="F1445" s="228">
        <v>7175566.210000001</v>
      </c>
      <c r="G1445" s="195"/>
    </row>
    <row r="1446" spans="1:7" s="196" customFormat="1" ht="22.5">
      <c r="A1446" s="224" t="s">
        <v>3065</v>
      </c>
      <c r="B1446" s="225">
        <v>200</v>
      </c>
      <c r="C1446" s="226" t="s">
        <v>251</v>
      </c>
      <c r="D1446" s="227">
        <v>60990614</v>
      </c>
      <c r="E1446" s="217">
        <v>53815047.79</v>
      </c>
      <c r="F1446" s="228">
        <v>7175566.210000001</v>
      </c>
      <c r="G1446" s="195"/>
    </row>
    <row r="1447" spans="1:7" s="196" customFormat="1" ht="12.75">
      <c r="A1447" s="193" t="s">
        <v>2387</v>
      </c>
      <c r="B1447" s="213">
        <v>200</v>
      </c>
      <c r="C1447" s="191" t="s">
        <v>252</v>
      </c>
      <c r="D1447" s="222">
        <v>60990614</v>
      </c>
      <c r="E1447" s="220">
        <v>53815047.79</v>
      </c>
      <c r="F1447" s="223">
        <v>7175566.210000001</v>
      </c>
      <c r="G1447" s="195"/>
    </row>
    <row r="1448" spans="1:7" s="189" customFormat="1" ht="22.5">
      <c r="A1448" s="224" t="s">
        <v>2649</v>
      </c>
      <c r="B1448" s="225">
        <v>200</v>
      </c>
      <c r="C1448" s="226" t="s">
        <v>253</v>
      </c>
      <c r="D1448" s="227">
        <v>37452327</v>
      </c>
      <c r="E1448" s="217">
        <v>32130089.01</v>
      </c>
      <c r="F1448" s="228">
        <v>5322237.99</v>
      </c>
      <c r="G1448" s="188"/>
    </row>
    <row r="1449" spans="1:7" s="196" customFormat="1" ht="22.5">
      <c r="A1449" s="224" t="s">
        <v>2721</v>
      </c>
      <c r="B1449" s="225">
        <v>200</v>
      </c>
      <c r="C1449" s="226" t="s">
        <v>254</v>
      </c>
      <c r="D1449" s="227">
        <v>490664.65</v>
      </c>
      <c r="E1449" s="217">
        <v>420736.85</v>
      </c>
      <c r="F1449" s="228">
        <v>69927.8</v>
      </c>
      <c r="G1449" s="195"/>
    </row>
    <row r="1450" spans="1:7" s="196" customFormat="1" ht="22.5">
      <c r="A1450" s="224" t="s">
        <v>2722</v>
      </c>
      <c r="B1450" s="225">
        <v>200</v>
      </c>
      <c r="C1450" s="226" t="s">
        <v>255</v>
      </c>
      <c r="D1450" s="227">
        <v>490664.65</v>
      </c>
      <c r="E1450" s="217">
        <v>420736.85</v>
      </c>
      <c r="F1450" s="228">
        <v>69927.8</v>
      </c>
      <c r="G1450" s="195"/>
    </row>
    <row r="1451" spans="1:7" s="196" customFormat="1" ht="22.5">
      <c r="A1451" s="224" t="s">
        <v>3014</v>
      </c>
      <c r="B1451" s="225">
        <v>200</v>
      </c>
      <c r="C1451" s="226" t="s">
        <v>256</v>
      </c>
      <c r="D1451" s="227">
        <v>490664.65</v>
      </c>
      <c r="E1451" s="217">
        <v>420736.85</v>
      </c>
      <c r="F1451" s="228">
        <v>69927.8</v>
      </c>
      <c r="G1451" s="195"/>
    </row>
    <row r="1452" spans="1:7" s="189" customFormat="1" ht="12.75">
      <c r="A1452" s="193" t="s">
        <v>1038</v>
      </c>
      <c r="B1452" s="213">
        <v>200</v>
      </c>
      <c r="C1452" s="191" t="s">
        <v>257</v>
      </c>
      <c r="D1452" s="222">
        <v>228000</v>
      </c>
      <c r="E1452" s="220">
        <v>170020.08</v>
      </c>
      <c r="F1452" s="223">
        <v>57979.92</v>
      </c>
      <c r="G1452" s="188"/>
    </row>
    <row r="1453" spans="1:7" s="196" customFormat="1" ht="12.75">
      <c r="A1453" s="193" t="s">
        <v>1042</v>
      </c>
      <c r="B1453" s="213">
        <v>200</v>
      </c>
      <c r="C1453" s="191" t="s">
        <v>258</v>
      </c>
      <c r="D1453" s="222">
        <v>262664.65</v>
      </c>
      <c r="E1453" s="220">
        <v>250716.77</v>
      </c>
      <c r="F1453" s="223">
        <v>11947.88</v>
      </c>
      <c r="G1453" s="195"/>
    </row>
    <row r="1454" spans="1:7" s="196" customFormat="1" ht="12.75">
      <c r="A1454" s="224" t="s">
        <v>2728</v>
      </c>
      <c r="B1454" s="225">
        <v>200</v>
      </c>
      <c r="C1454" s="226" t="s">
        <v>259</v>
      </c>
      <c r="D1454" s="227">
        <v>36961662.35</v>
      </c>
      <c r="E1454" s="217">
        <v>31709352.16</v>
      </c>
      <c r="F1454" s="228">
        <v>5252310.19</v>
      </c>
      <c r="G1454" s="195"/>
    </row>
    <row r="1455" spans="1:7" s="196" customFormat="1" ht="22.5">
      <c r="A1455" s="224" t="s">
        <v>2729</v>
      </c>
      <c r="B1455" s="225">
        <v>200</v>
      </c>
      <c r="C1455" s="226" t="s">
        <v>260</v>
      </c>
      <c r="D1455" s="227">
        <v>36961662.35</v>
      </c>
      <c r="E1455" s="217">
        <v>31709352.16</v>
      </c>
      <c r="F1455" s="228">
        <v>5252310.19</v>
      </c>
      <c r="G1455" s="195"/>
    </row>
    <row r="1456" spans="1:7" s="196" customFormat="1" ht="22.5">
      <c r="A1456" s="224" t="s">
        <v>3065</v>
      </c>
      <c r="B1456" s="225">
        <v>200</v>
      </c>
      <c r="C1456" s="226" t="s">
        <v>261</v>
      </c>
      <c r="D1456" s="227">
        <v>36961662.35</v>
      </c>
      <c r="E1456" s="217">
        <v>31709352.16</v>
      </c>
      <c r="F1456" s="228">
        <v>5252310.19</v>
      </c>
      <c r="G1456" s="195"/>
    </row>
    <row r="1457" spans="1:7" s="196" customFormat="1" ht="12.75">
      <c r="A1457" s="193" t="s">
        <v>2387</v>
      </c>
      <c r="B1457" s="214">
        <v>200</v>
      </c>
      <c r="C1457" s="191" t="s">
        <v>262</v>
      </c>
      <c r="D1457" s="222">
        <v>36961662.35</v>
      </c>
      <c r="E1457" s="220">
        <v>31709352.16</v>
      </c>
      <c r="F1457" s="223">
        <v>5252310.19</v>
      </c>
      <c r="G1457" s="195"/>
    </row>
    <row r="1458" spans="1:7" s="196" customFormat="1" ht="56.25">
      <c r="A1458" s="229" t="s">
        <v>2823</v>
      </c>
      <c r="B1458" s="225">
        <v>200</v>
      </c>
      <c r="C1458" s="226" t="s">
        <v>263</v>
      </c>
      <c r="D1458" s="227">
        <v>101164400</v>
      </c>
      <c r="E1458" s="217">
        <v>101164400</v>
      </c>
      <c r="F1458" s="228">
        <v>0</v>
      </c>
      <c r="G1458" s="195"/>
    </row>
    <row r="1459" spans="1:7" s="196" customFormat="1" ht="45">
      <c r="A1459" s="224" t="s">
        <v>3064</v>
      </c>
      <c r="B1459" s="225">
        <v>200</v>
      </c>
      <c r="C1459" s="226" t="s">
        <v>264</v>
      </c>
      <c r="D1459" s="227">
        <v>101164400</v>
      </c>
      <c r="E1459" s="217">
        <v>101164400</v>
      </c>
      <c r="F1459" s="228">
        <v>0</v>
      </c>
      <c r="G1459" s="195"/>
    </row>
    <row r="1460" spans="1:7" s="189" customFormat="1" ht="22.5">
      <c r="A1460" s="224" t="s">
        <v>2721</v>
      </c>
      <c r="B1460" s="225">
        <v>200</v>
      </c>
      <c r="C1460" s="226" t="s">
        <v>265</v>
      </c>
      <c r="D1460" s="227">
        <v>1329819</v>
      </c>
      <c r="E1460" s="217">
        <v>1329819</v>
      </c>
      <c r="F1460" s="228">
        <v>0</v>
      </c>
      <c r="G1460" s="188"/>
    </row>
    <row r="1461" spans="1:7" s="189" customFormat="1" ht="22.5">
      <c r="A1461" s="224" t="s">
        <v>2722</v>
      </c>
      <c r="B1461" s="225">
        <v>200</v>
      </c>
      <c r="C1461" s="226" t="s">
        <v>266</v>
      </c>
      <c r="D1461" s="227">
        <v>1329819</v>
      </c>
      <c r="E1461" s="217">
        <v>1329819</v>
      </c>
      <c r="F1461" s="228">
        <v>0</v>
      </c>
      <c r="G1461" s="188"/>
    </row>
    <row r="1462" spans="1:7" s="196" customFormat="1" ht="22.5">
      <c r="A1462" s="224" t="s">
        <v>3014</v>
      </c>
      <c r="B1462" s="225">
        <v>200</v>
      </c>
      <c r="C1462" s="226" t="s">
        <v>992</v>
      </c>
      <c r="D1462" s="227">
        <v>1329819</v>
      </c>
      <c r="E1462" s="217">
        <v>1329819</v>
      </c>
      <c r="F1462" s="228">
        <v>0</v>
      </c>
      <c r="G1462" s="195"/>
    </row>
    <row r="1463" spans="1:7" s="189" customFormat="1" ht="12.75">
      <c r="A1463" s="193" t="s">
        <v>1038</v>
      </c>
      <c r="B1463" s="213">
        <v>200</v>
      </c>
      <c r="C1463" s="191" t="s">
        <v>993</v>
      </c>
      <c r="D1463" s="222">
        <v>1329819</v>
      </c>
      <c r="E1463" s="220">
        <v>1329819</v>
      </c>
      <c r="F1463" s="223">
        <v>0</v>
      </c>
      <c r="G1463" s="188"/>
    </row>
    <row r="1464" spans="1:7" s="189" customFormat="1" ht="12.75">
      <c r="A1464" s="224" t="s">
        <v>2728</v>
      </c>
      <c r="B1464" s="225">
        <v>200</v>
      </c>
      <c r="C1464" s="226" t="s">
        <v>994</v>
      </c>
      <c r="D1464" s="227">
        <v>99834581</v>
      </c>
      <c r="E1464" s="217">
        <v>99834581</v>
      </c>
      <c r="F1464" s="228">
        <v>0</v>
      </c>
      <c r="G1464" s="188"/>
    </row>
    <row r="1465" spans="1:7" s="189" customFormat="1" ht="22.5">
      <c r="A1465" s="224" t="s">
        <v>2729</v>
      </c>
      <c r="B1465" s="225">
        <v>200</v>
      </c>
      <c r="C1465" s="226" t="s">
        <v>995</v>
      </c>
      <c r="D1465" s="227">
        <v>99834581</v>
      </c>
      <c r="E1465" s="217">
        <v>99834581</v>
      </c>
      <c r="F1465" s="228">
        <v>0</v>
      </c>
      <c r="G1465" s="188"/>
    </row>
    <row r="1466" spans="1:7" s="196" customFormat="1" ht="22.5">
      <c r="A1466" s="224" t="s">
        <v>3065</v>
      </c>
      <c r="B1466" s="225">
        <v>200</v>
      </c>
      <c r="C1466" s="226" t="s">
        <v>996</v>
      </c>
      <c r="D1466" s="227">
        <v>99834581</v>
      </c>
      <c r="E1466" s="217">
        <v>99834581</v>
      </c>
      <c r="F1466" s="228">
        <v>0</v>
      </c>
      <c r="G1466" s="195"/>
    </row>
    <row r="1467" spans="1:7" s="196" customFormat="1" ht="12.75">
      <c r="A1467" s="193" t="s">
        <v>2387</v>
      </c>
      <c r="B1467" s="213">
        <v>200</v>
      </c>
      <c r="C1467" s="191" t="s">
        <v>997</v>
      </c>
      <c r="D1467" s="222">
        <v>99834581</v>
      </c>
      <c r="E1467" s="220">
        <v>99834581</v>
      </c>
      <c r="F1467" s="223">
        <v>0</v>
      </c>
      <c r="G1467" s="195"/>
    </row>
    <row r="1468" spans="1:7" s="196" customFormat="1" ht="12.75">
      <c r="A1468" s="224" t="s">
        <v>1782</v>
      </c>
      <c r="B1468" s="225">
        <v>200</v>
      </c>
      <c r="C1468" s="226" t="s">
        <v>998</v>
      </c>
      <c r="D1468" s="227">
        <v>10274500</v>
      </c>
      <c r="E1468" s="217">
        <v>10125855</v>
      </c>
      <c r="F1468" s="228">
        <v>148645</v>
      </c>
      <c r="G1468" s="195"/>
    </row>
    <row r="1469" spans="1:7" s="189" customFormat="1" ht="33.75">
      <c r="A1469" s="224" t="s">
        <v>3041</v>
      </c>
      <c r="B1469" s="225">
        <v>200</v>
      </c>
      <c r="C1469" s="226" t="s">
        <v>999</v>
      </c>
      <c r="D1469" s="227">
        <v>10274500</v>
      </c>
      <c r="E1469" s="217">
        <v>10125855</v>
      </c>
      <c r="F1469" s="228">
        <v>148645</v>
      </c>
      <c r="G1469" s="188"/>
    </row>
    <row r="1470" spans="1:7" s="189" customFormat="1" ht="33.75">
      <c r="A1470" s="224" t="s">
        <v>2173</v>
      </c>
      <c r="B1470" s="225">
        <v>200</v>
      </c>
      <c r="C1470" s="226" t="s">
        <v>1000</v>
      </c>
      <c r="D1470" s="227">
        <v>10274500</v>
      </c>
      <c r="E1470" s="217">
        <v>10125855</v>
      </c>
      <c r="F1470" s="228">
        <v>148645</v>
      </c>
      <c r="G1470" s="188"/>
    </row>
    <row r="1471" spans="1:7" s="189" customFormat="1" ht="22.5">
      <c r="A1471" s="224" t="s">
        <v>2721</v>
      </c>
      <c r="B1471" s="225">
        <v>200</v>
      </c>
      <c r="C1471" s="226" t="s">
        <v>1001</v>
      </c>
      <c r="D1471" s="227">
        <v>201500</v>
      </c>
      <c r="E1471" s="217">
        <v>52855</v>
      </c>
      <c r="F1471" s="228">
        <v>148645</v>
      </c>
      <c r="G1471" s="188"/>
    </row>
    <row r="1472" spans="1:7" s="189" customFormat="1" ht="22.5">
      <c r="A1472" s="224" t="s">
        <v>2722</v>
      </c>
      <c r="B1472" s="225">
        <v>200</v>
      </c>
      <c r="C1472" s="226" t="s">
        <v>1002</v>
      </c>
      <c r="D1472" s="227">
        <v>201500</v>
      </c>
      <c r="E1472" s="217">
        <v>52855</v>
      </c>
      <c r="F1472" s="228">
        <v>148645</v>
      </c>
      <c r="G1472" s="188"/>
    </row>
    <row r="1473" spans="1:7" s="189" customFormat="1" ht="22.5">
      <c r="A1473" s="224" t="s">
        <v>3014</v>
      </c>
      <c r="B1473" s="225">
        <v>200</v>
      </c>
      <c r="C1473" s="226" t="s">
        <v>1003</v>
      </c>
      <c r="D1473" s="227">
        <v>201500</v>
      </c>
      <c r="E1473" s="217">
        <v>52855</v>
      </c>
      <c r="F1473" s="228">
        <v>148645</v>
      </c>
      <c r="G1473" s="188"/>
    </row>
    <row r="1474" spans="1:7" s="189" customFormat="1" ht="12.75">
      <c r="A1474" s="193" t="s">
        <v>1038</v>
      </c>
      <c r="B1474" s="213">
        <v>200</v>
      </c>
      <c r="C1474" s="191" t="s">
        <v>1004</v>
      </c>
      <c r="D1474" s="222">
        <v>201500</v>
      </c>
      <c r="E1474" s="220">
        <v>52855</v>
      </c>
      <c r="F1474" s="223">
        <v>148645</v>
      </c>
      <c r="G1474" s="188"/>
    </row>
    <row r="1475" spans="1:7" s="189" customFormat="1" ht="12.75">
      <c r="A1475" s="224" t="s">
        <v>2728</v>
      </c>
      <c r="B1475" s="225">
        <v>200</v>
      </c>
      <c r="C1475" s="226" t="s">
        <v>1005</v>
      </c>
      <c r="D1475" s="227">
        <v>10073000</v>
      </c>
      <c r="E1475" s="217">
        <v>10073000</v>
      </c>
      <c r="F1475" s="228">
        <v>0</v>
      </c>
      <c r="G1475" s="188"/>
    </row>
    <row r="1476" spans="1:7" s="196" customFormat="1" ht="22.5">
      <c r="A1476" s="224" t="s">
        <v>2729</v>
      </c>
      <c r="B1476" s="225">
        <v>200</v>
      </c>
      <c r="C1476" s="226" t="s">
        <v>1006</v>
      </c>
      <c r="D1476" s="227">
        <v>10073000</v>
      </c>
      <c r="E1476" s="217">
        <v>10073000</v>
      </c>
      <c r="F1476" s="228">
        <v>0</v>
      </c>
      <c r="G1476" s="195"/>
    </row>
    <row r="1477" spans="1:7" s="196" customFormat="1" ht="22.5">
      <c r="A1477" s="224" t="s">
        <v>3065</v>
      </c>
      <c r="B1477" s="225">
        <v>200</v>
      </c>
      <c r="C1477" s="226" t="s">
        <v>1007</v>
      </c>
      <c r="D1477" s="227">
        <v>10073000</v>
      </c>
      <c r="E1477" s="217">
        <v>10073000</v>
      </c>
      <c r="F1477" s="228">
        <v>0</v>
      </c>
      <c r="G1477" s="195"/>
    </row>
    <row r="1478" spans="1:7" s="196" customFormat="1" ht="12.75">
      <c r="A1478" s="193" t="s">
        <v>2387</v>
      </c>
      <c r="B1478" s="213">
        <v>200</v>
      </c>
      <c r="C1478" s="191" t="s">
        <v>1008</v>
      </c>
      <c r="D1478" s="222">
        <v>10073000</v>
      </c>
      <c r="E1478" s="220">
        <v>10073000</v>
      </c>
      <c r="F1478" s="223">
        <v>0</v>
      </c>
      <c r="G1478" s="195"/>
    </row>
    <row r="1479" spans="1:7" s="189" customFormat="1" ht="12.75">
      <c r="A1479" s="224" t="s">
        <v>2911</v>
      </c>
      <c r="B1479" s="225">
        <v>200</v>
      </c>
      <c r="C1479" s="226" t="s">
        <v>1009</v>
      </c>
      <c r="D1479" s="227">
        <v>38531120.4</v>
      </c>
      <c r="E1479" s="217">
        <v>38146392.38</v>
      </c>
      <c r="F1479" s="228">
        <v>384728.02000000095</v>
      </c>
      <c r="G1479" s="188"/>
    </row>
    <row r="1480" spans="1:7" s="196" customFormat="1" ht="45">
      <c r="A1480" s="224" t="s">
        <v>1866</v>
      </c>
      <c r="B1480" s="230">
        <v>200</v>
      </c>
      <c r="C1480" s="226" t="s">
        <v>1010</v>
      </c>
      <c r="D1480" s="227">
        <v>38531120.4</v>
      </c>
      <c r="E1480" s="217">
        <v>38146392.38</v>
      </c>
      <c r="F1480" s="228">
        <v>384728.02000000095</v>
      </c>
      <c r="G1480" s="195"/>
    </row>
    <row r="1481" spans="1:7" s="196" customFormat="1" ht="56.25">
      <c r="A1481" s="229" t="s">
        <v>2869</v>
      </c>
      <c r="B1481" s="225">
        <v>200</v>
      </c>
      <c r="C1481" s="226" t="s">
        <v>1011</v>
      </c>
      <c r="D1481" s="227">
        <v>38531120.4</v>
      </c>
      <c r="E1481" s="217">
        <v>38146392.38</v>
      </c>
      <c r="F1481" s="228">
        <v>384728.02000000095</v>
      </c>
      <c r="G1481" s="195"/>
    </row>
    <row r="1482" spans="1:7" s="196" customFormat="1" ht="33.75">
      <c r="A1482" s="224" t="s">
        <v>2174</v>
      </c>
      <c r="B1482" s="225">
        <v>200</v>
      </c>
      <c r="C1482" s="226" t="s">
        <v>1012</v>
      </c>
      <c r="D1482" s="227">
        <v>38531120.4</v>
      </c>
      <c r="E1482" s="217">
        <v>38146392.38</v>
      </c>
      <c r="F1482" s="228">
        <v>384728.02000000095</v>
      </c>
      <c r="G1482" s="195"/>
    </row>
    <row r="1483" spans="1:7" s="196" customFormat="1" ht="45">
      <c r="A1483" s="224" t="s">
        <v>2719</v>
      </c>
      <c r="B1483" s="225">
        <v>200</v>
      </c>
      <c r="C1483" s="226" t="s">
        <v>1013</v>
      </c>
      <c r="D1483" s="227">
        <v>33758908.08</v>
      </c>
      <c r="E1483" s="217">
        <v>33441460.46</v>
      </c>
      <c r="F1483" s="228">
        <v>317447.62000000104</v>
      </c>
      <c r="G1483" s="195"/>
    </row>
    <row r="1484" spans="1:7" s="196" customFormat="1" ht="22.5">
      <c r="A1484" s="224" t="s">
        <v>2720</v>
      </c>
      <c r="B1484" s="225">
        <v>200</v>
      </c>
      <c r="C1484" s="226" t="s">
        <v>1771</v>
      </c>
      <c r="D1484" s="227">
        <v>33758908.08</v>
      </c>
      <c r="E1484" s="217">
        <v>33441460.46</v>
      </c>
      <c r="F1484" s="228">
        <v>317447.62000000104</v>
      </c>
      <c r="G1484" s="195"/>
    </row>
    <row r="1485" spans="1:7" s="196" customFormat="1" ht="22.5">
      <c r="A1485" s="224" t="s">
        <v>3012</v>
      </c>
      <c r="B1485" s="225">
        <v>200</v>
      </c>
      <c r="C1485" s="226" t="s">
        <v>1772</v>
      </c>
      <c r="D1485" s="227">
        <v>32250522.27</v>
      </c>
      <c r="E1485" s="217">
        <v>32058346.650000002</v>
      </c>
      <c r="F1485" s="228">
        <v>192175.62000000104</v>
      </c>
      <c r="G1485" s="195"/>
    </row>
    <row r="1486" spans="1:7" s="196" customFormat="1" ht="12.75">
      <c r="A1486" s="193" t="s">
        <v>2777</v>
      </c>
      <c r="B1486" s="213">
        <v>200</v>
      </c>
      <c r="C1486" s="191" t="s">
        <v>1773</v>
      </c>
      <c r="D1486" s="222">
        <v>25402815.25</v>
      </c>
      <c r="E1486" s="220">
        <v>25332915.560000002</v>
      </c>
      <c r="F1486" s="223">
        <v>69899.69000000134</v>
      </c>
      <c r="G1486" s="195"/>
    </row>
    <row r="1487" spans="1:7" s="196" customFormat="1" ht="12.75">
      <c r="A1487" s="193" t="s">
        <v>1037</v>
      </c>
      <c r="B1487" s="213">
        <v>200</v>
      </c>
      <c r="C1487" s="191" t="s">
        <v>1774</v>
      </c>
      <c r="D1487" s="222">
        <v>6847707.02</v>
      </c>
      <c r="E1487" s="220">
        <v>6725431.090000001</v>
      </c>
      <c r="F1487" s="223">
        <v>122275.93</v>
      </c>
      <c r="G1487" s="195"/>
    </row>
    <row r="1488" spans="1:7" s="189" customFormat="1" ht="22.5">
      <c r="A1488" s="224" t="s">
        <v>3013</v>
      </c>
      <c r="B1488" s="225">
        <v>200</v>
      </c>
      <c r="C1488" s="226" t="s">
        <v>1775</v>
      </c>
      <c r="D1488" s="227">
        <v>1508385.81</v>
      </c>
      <c r="E1488" s="217">
        <v>1383113.81</v>
      </c>
      <c r="F1488" s="228">
        <v>125272</v>
      </c>
      <c r="G1488" s="188"/>
    </row>
    <row r="1489" spans="1:7" s="189" customFormat="1" ht="12.75">
      <c r="A1489" s="193" t="s">
        <v>1036</v>
      </c>
      <c r="B1489" s="213">
        <v>200</v>
      </c>
      <c r="C1489" s="191" t="s">
        <v>1776</v>
      </c>
      <c r="D1489" s="222">
        <v>1384285.81</v>
      </c>
      <c r="E1489" s="220">
        <v>1271759.81</v>
      </c>
      <c r="F1489" s="223">
        <v>112526</v>
      </c>
      <c r="G1489" s="188"/>
    </row>
    <row r="1490" spans="1:7" s="196" customFormat="1" ht="12.75">
      <c r="A1490" s="193" t="s">
        <v>1039</v>
      </c>
      <c r="B1490" s="213">
        <v>200</v>
      </c>
      <c r="C1490" s="191" t="s">
        <v>1777</v>
      </c>
      <c r="D1490" s="222">
        <v>90200</v>
      </c>
      <c r="E1490" s="220">
        <v>79704</v>
      </c>
      <c r="F1490" s="223">
        <v>10496</v>
      </c>
      <c r="G1490" s="195"/>
    </row>
    <row r="1491" spans="1:7" s="189" customFormat="1" ht="12.75">
      <c r="A1491" s="193" t="s">
        <v>1042</v>
      </c>
      <c r="B1491" s="213">
        <v>200</v>
      </c>
      <c r="C1491" s="191" t="s">
        <v>636</v>
      </c>
      <c r="D1491" s="222">
        <v>33900</v>
      </c>
      <c r="E1491" s="220">
        <v>31650</v>
      </c>
      <c r="F1491" s="223">
        <v>2250</v>
      </c>
      <c r="G1491" s="188"/>
    </row>
    <row r="1492" spans="1:7" s="189" customFormat="1" ht="22.5">
      <c r="A1492" s="224" t="s">
        <v>2721</v>
      </c>
      <c r="B1492" s="225">
        <v>200</v>
      </c>
      <c r="C1492" s="226" t="s">
        <v>637</v>
      </c>
      <c r="D1492" s="227">
        <v>4771112.32</v>
      </c>
      <c r="E1492" s="217">
        <v>4703831.92</v>
      </c>
      <c r="F1492" s="228">
        <v>67280.39999999994</v>
      </c>
      <c r="G1492" s="188"/>
    </row>
    <row r="1493" spans="1:7" s="189" customFormat="1" ht="22.5">
      <c r="A1493" s="224" t="s">
        <v>2722</v>
      </c>
      <c r="B1493" s="225">
        <v>200</v>
      </c>
      <c r="C1493" s="226" t="s">
        <v>638</v>
      </c>
      <c r="D1493" s="227">
        <v>4771112.32</v>
      </c>
      <c r="E1493" s="217">
        <v>4703831.92</v>
      </c>
      <c r="F1493" s="228">
        <v>67280.39999999994</v>
      </c>
      <c r="G1493" s="188"/>
    </row>
    <row r="1494" spans="1:7" s="196" customFormat="1" ht="22.5">
      <c r="A1494" s="224" t="s">
        <v>3014</v>
      </c>
      <c r="B1494" s="225">
        <v>200</v>
      </c>
      <c r="C1494" s="226" t="s">
        <v>639</v>
      </c>
      <c r="D1494" s="227">
        <v>4771112.32</v>
      </c>
      <c r="E1494" s="217">
        <v>4703831.92</v>
      </c>
      <c r="F1494" s="228">
        <v>67280.39999999994</v>
      </c>
      <c r="G1494" s="195"/>
    </row>
    <row r="1495" spans="1:7" s="196" customFormat="1" ht="12.75">
      <c r="A1495" s="193" t="s">
        <v>1038</v>
      </c>
      <c r="B1495" s="213">
        <v>200</v>
      </c>
      <c r="C1495" s="191" t="s">
        <v>640</v>
      </c>
      <c r="D1495" s="222">
        <v>1046586.84</v>
      </c>
      <c r="E1495" s="220">
        <v>1045802.9</v>
      </c>
      <c r="F1495" s="223">
        <v>783.9399999999441</v>
      </c>
      <c r="G1495" s="195"/>
    </row>
    <row r="1496" spans="1:7" s="196" customFormat="1" ht="12.75">
      <c r="A1496" s="193" t="s">
        <v>1039</v>
      </c>
      <c r="B1496" s="213">
        <v>200</v>
      </c>
      <c r="C1496" s="191" t="s">
        <v>641</v>
      </c>
      <c r="D1496" s="222">
        <v>48407.9</v>
      </c>
      <c r="E1496" s="220">
        <v>46003.5</v>
      </c>
      <c r="F1496" s="223">
        <v>2404.4</v>
      </c>
      <c r="G1496" s="195"/>
    </row>
    <row r="1497" spans="1:7" s="189" customFormat="1" ht="12.75">
      <c r="A1497" s="193" t="s">
        <v>1040</v>
      </c>
      <c r="B1497" s="213">
        <v>200</v>
      </c>
      <c r="C1497" s="191" t="s">
        <v>642</v>
      </c>
      <c r="D1497" s="222">
        <v>1425206.5</v>
      </c>
      <c r="E1497" s="220">
        <v>1386847.22</v>
      </c>
      <c r="F1497" s="223">
        <v>38359.28</v>
      </c>
      <c r="G1497" s="188"/>
    </row>
    <row r="1498" spans="1:7" s="189" customFormat="1" ht="12.75">
      <c r="A1498" s="193" t="s">
        <v>1041</v>
      </c>
      <c r="B1498" s="213">
        <v>200</v>
      </c>
      <c r="C1498" s="191" t="s">
        <v>643</v>
      </c>
      <c r="D1498" s="222">
        <v>399235.42</v>
      </c>
      <c r="E1498" s="220">
        <v>397735.42</v>
      </c>
      <c r="F1498" s="223">
        <v>1500</v>
      </c>
      <c r="G1498" s="188"/>
    </row>
    <row r="1499" spans="1:7" s="189" customFormat="1" ht="12.75">
      <c r="A1499" s="193" t="s">
        <v>1042</v>
      </c>
      <c r="B1499" s="213">
        <v>200</v>
      </c>
      <c r="C1499" s="191" t="s">
        <v>644</v>
      </c>
      <c r="D1499" s="222">
        <v>727887.48</v>
      </c>
      <c r="E1499" s="220">
        <v>716620.65</v>
      </c>
      <c r="F1499" s="223">
        <v>11266.83</v>
      </c>
      <c r="G1499" s="188"/>
    </row>
    <row r="1500" spans="1:7" s="189" customFormat="1" ht="12.75">
      <c r="A1500" s="193" t="s">
        <v>1044</v>
      </c>
      <c r="B1500" s="213">
        <v>200</v>
      </c>
      <c r="C1500" s="191" t="s">
        <v>645</v>
      </c>
      <c r="D1500" s="222">
        <v>398584.34</v>
      </c>
      <c r="E1500" s="220">
        <v>396784.24</v>
      </c>
      <c r="F1500" s="223">
        <v>1800.100000000035</v>
      </c>
      <c r="G1500" s="188"/>
    </row>
    <row r="1501" spans="1:7" s="189" customFormat="1" ht="12.75">
      <c r="A1501" s="193" t="s">
        <v>1045</v>
      </c>
      <c r="B1501" s="213">
        <v>200</v>
      </c>
      <c r="C1501" s="191" t="s">
        <v>646</v>
      </c>
      <c r="D1501" s="222">
        <v>725203.84</v>
      </c>
      <c r="E1501" s="220">
        <v>714037.99</v>
      </c>
      <c r="F1501" s="223">
        <v>11165.85</v>
      </c>
      <c r="G1501" s="188"/>
    </row>
    <row r="1502" spans="1:7" s="189" customFormat="1" ht="12.75">
      <c r="A1502" s="224" t="s">
        <v>2723</v>
      </c>
      <c r="B1502" s="225">
        <v>200</v>
      </c>
      <c r="C1502" s="226" t="s">
        <v>1122</v>
      </c>
      <c r="D1502" s="227">
        <v>1100</v>
      </c>
      <c r="E1502" s="217">
        <v>1100</v>
      </c>
      <c r="F1502" s="228">
        <v>0</v>
      </c>
      <c r="G1502" s="188"/>
    </row>
    <row r="1503" spans="1:7" s="196" customFormat="1" ht="12.75">
      <c r="A1503" s="224" t="s">
        <v>2725</v>
      </c>
      <c r="B1503" s="225">
        <v>200</v>
      </c>
      <c r="C1503" s="226" t="s">
        <v>1123</v>
      </c>
      <c r="D1503" s="227">
        <v>1100</v>
      </c>
      <c r="E1503" s="217">
        <v>1100</v>
      </c>
      <c r="F1503" s="228">
        <v>0</v>
      </c>
      <c r="G1503" s="195"/>
    </row>
    <row r="1504" spans="1:7" s="196" customFormat="1" ht="12.75">
      <c r="A1504" s="224" t="s">
        <v>3015</v>
      </c>
      <c r="B1504" s="225">
        <v>200</v>
      </c>
      <c r="C1504" s="226" t="s">
        <v>1124</v>
      </c>
      <c r="D1504" s="227">
        <v>1100</v>
      </c>
      <c r="E1504" s="217">
        <v>1100</v>
      </c>
      <c r="F1504" s="228">
        <v>0</v>
      </c>
      <c r="G1504" s="195"/>
    </row>
    <row r="1505" spans="1:7" s="196" customFormat="1" ht="12.75">
      <c r="A1505" s="193" t="s">
        <v>1043</v>
      </c>
      <c r="B1505" s="213">
        <v>200</v>
      </c>
      <c r="C1505" s="191" t="s">
        <v>1125</v>
      </c>
      <c r="D1505" s="222">
        <v>1100</v>
      </c>
      <c r="E1505" s="220">
        <v>1100</v>
      </c>
      <c r="F1505" s="223">
        <v>0</v>
      </c>
      <c r="G1505" s="195"/>
    </row>
    <row r="1506" spans="1:7" s="189" customFormat="1" ht="22.5">
      <c r="A1506" s="224" t="s">
        <v>2912</v>
      </c>
      <c r="B1506" s="225">
        <v>200</v>
      </c>
      <c r="C1506" s="226" t="s">
        <v>1126</v>
      </c>
      <c r="D1506" s="227">
        <v>58581482.34</v>
      </c>
      <c r="E1506" s="217">
        <v>57424653.010000005</v>
      </c>
      <c r="F1506" s="228">
        <v>1156829.33</v>
      </c>
      <c r="G1506" s="188"/>
    </row>
    <row r="1507" spans="1:7" s="196" customFormat="1" ht="12.75">
      <c r="A1507" s="224" t="s">
        <v>352</v>
      </c>
      <c r="B1507" s="225">
        <v>200</v>
      </c>
      <c r="C1507" s="226" t="s">
        <v>1127</v>
      </c>
      <c r="D1507" s="227">
        <v>21051482.34</v>
      </c>
      <c r="E1507" s="217">
        <v>19894653.01</v>
      </c>
      <c r="F1507" s="228">
        <v>1156829.33</v>
      </c>
      <c r="G1507" s="195"/>
    </row>
    <row r="1508" spans="1:7" s="196" customFormat="1" ht="12.75">
      <c r="A1508" s="224" t="s">
        <v>2780</v>
      </c>
      <c r="B1508" s="225">
        <v>200</v>
      </c>
      <c r="C1508" s="226" t="s">
        <v>1128</v>
      </c>
      <c r="D1508" s="227">
        <v>21051482.34</v>
      </c>
      <c r="E1508" s="217">
        <v>19894653.01</v>
      </c>
      <c r="F1508" s="228">
        <v>1156829.33</v>
      </c>
      <c r="G1508" s="195"/>
    </row>
    <row r="1509" spans="1:7" s="196" customFormat="1" ht="12.75">
      <c r="A1509" s="224" t="s">
        <v>3011</v>
      </c>
      <c r="B1509" s="225">
        <v>200</v>
      </c>
      <c r="C1509" s="226" t="s">
        <v>1129</v>
      </c>
      <c r="D1509" s="227">
        <v>21051482.34</v>
      </c>
      <c r="E1509" s="217">
        <v>19894653.01</v>
      </c>
      <c r="F1509" s="228">
        <v>1156829.33</v>
      </c>
      <c r="G1509" s="195"/>
    </row>
    <row r="1510" spans="1:7" s="196" customFormat="1" ht="12.75">
      <c r="A1510" s="224" t="s">
        <v>2393</v>
      </c>
      <c r="B1510" s="225">
        <v>200</v>
      </c>
      <c r="C1510" s="226" t="s">
        <v>1130</v>
      </c>
      <c r="D1510" s="227">
        <v>16124265.879999999</v>
      </c>
      <c r="E1510" s="217">
        <v>16112636.24</v>
      </c>
      <c r="F1510" s="228">
        <v>11629.6400000008</v>
      </c>
      <c r="G1510" s="195"/>
    </row>
    <row r="1511" spans="1:7" s="189" customFormat="1" ht="45">
      <c r="A1511" s="224" t="s">
        <v>2719</v>
      </c>
      <c r="B1511" s="225">
        <v>200</v>
      </c>
      <c r="C1511" s="226" t="s">
        <v>1131</v>
      </c>
      <c r="D1511" s="227">
        <v>14792715.11</v>
      </c>
      <c r="E1511" s="217">
        <v>14781085.48</v>
      </c>
      <c r="F1511" s="228">
        <v>11629.63000000082</v>
      </c>
      <c r="G1511" s="188"/>
    </row>
    <row r="1512" spans="1:7" s="189" customFormat="1" ht="22.5">
      <c r="A1512" s="224" t="s">
        <v>2720</v>
      </c>
      <c r="B1512" s="225">
        <v>200</v>
      </c>
      <c r="C1512" s="226" t="s">
        <v>1132</v>
      </c>
      <c r="D1512" s="227">
        <v>14792715.11</v>
      </c>
      <c r="E1512" s="217">
        <v>14781085.48</v>
      </c>
      <c r="F1512" s="228">
        <v>11629.63000000082</v>
      </c>
      <c r="G1512" s="188"/>
    </row>
    <row r="1513" spans="1:7" s="196" customFormat="1" ht="22.5">
      <c r="A1513" s="224" t="s">
        <v>3012</v>
      </c>
      <c r="B1513" s="225">
        <v>200</v>
      </c>
      <c r="C1513" s="226" t="s">
        <v>1133</v>
      </c>
      <c r="D1513" s="227">
        <v>13781252.54</v>
      </c>
      <c r="E1513" s="217">
        <v>13769622.91</v>
      </c>
      <c r="F1513" s="228">
        <v>11629.63000000082</v>
      </c>
      <c r="G1513" s="195"/>
    </row>
    <row r="1514" spans="1:7" s="196" customFormat="1" ht="12.75">
      <c r="A1514" s="193" t="s">
        <v>2777</v>
      </c>
      <c r="B1514" s="213">
        <v>200</v>
      </c>
      <c r="C1514" s="191" t="s">
        <v>1134</v>
      </c>
      <c r="D1514" s="222">
        <v>10934101.41</v>
      </c>
      <c r="E1514" s="220">
        <v>10922854.780000001</v>
      </c>
      <c r="F1514" s="223">
        <v>11246.63000000082</v>
      </c>
      <c r="G1514" s="195"/>
    </row>
    <row r="1515" spans="1:7" s="196" customFormat="1" ht="12.75">
      <c r="A1515" s="193" t="s">
        <v>1037</v>
      </c>
      <c r="B1515" s="213">
        <v>200</v>
      </c>
      <c r="C1515" s="191" t="s">
        <v>1135</v>
      </c>
      <c r="D1515" s="222">
        <v>2847151.13</v>
      </c>
      <c r="E1515" s="220">
        <v>2846768.13</v>
      </c>
      <c r="F1515" s="223">
        <v>383</v>
      </c>
      <c r="G1515" s="195"/>
    </row>
    <row r="1516" spans="1:7" s="196" customFormat="1" ht="22.5">
      <c r="A1516" s="224" t="s">
        <v>3013</v>
      </c>
      <c r="B1516" s="225">
        <v>200</v>
      </c>
      <c r="C1516" s="226" t="s">
        <v>1136</v>
      </c>
      <c r="D1516" s="227">
        <v>1011462.57</v>
      </c>
      <c r="E1516" s="217">
        <v>1011462.57</v>
      </c>
      <c r="F1516" s="228">
        <v>0</v>
      </c>
      <c r="G1516" s="195"/>
    </row>
    <row r="1517" spans="1:7" s="189" customFormat="1" ht="12.75">
      <c r="A1517" s="193" t="s">
        <v>1036</v>
      </c>
      <c r="B1517" s="213">
        <v>200</v>
      </c>
      <c r="C1517" s="191" t="s">
        <v>1137</v>
      </c>
      <c r="D1517" s="222">
        <v>641423.77</v>
      </c>
      <c r="E1517" s="220">
        <v>641423.77</v>
      </c>
      <c r="F1517" s="223">
        <v>0</v>
      </c>
      <c r="G1517" s="188"/>
    </row>
    <row r="1518" spans="1:7" s="189" customFormat="1" ht="12.75">
      <c r="A1518" s="193" t="s">
        <v>1039</v>
      </c>
      <c r="B1518" s="213">
        <v>200</v>
      </c>
      <c r="C1518" s="191" t="s">
        <v>1138</v>
      </c>
      <c r="D1518" s="222">
        <v>272961.8</v>
      </c>
      <c r="E1518" s="220">
        <v>272961.8</v>
      </c>
      <c r="F1518" s="223">
        <v>0</v>
      </c>
      <c r="G1518" s="188"/>
    </row>
    <row r="1519" spans="1:7" s="196" customFormat="1" ht="12.75">
      <c r="A1519" s="193" t="s">
        <v>1042</v>
      </c>
      <c r="B1519" s="213">
        <v>200</v>
      </c>
      <c r="C1519" s="191" t="s">
        <v>1139</v>
      </c>
      <c r="D1519" s="222">
        <v>97077</v>
      </c>
      <c r="E1519" s="220">
        <v>97077</v>
      </c>
      <c r="F1519" s="223">
        <v>0</v>
      </c>
      <c r="G1519" s="195"/>
    </row>
    <row r="1520" spans="1:7" s="196" customFormat="1" ht="22.5">
      <c r="A1520" s="224" t="s">
        <v>2721</v>
      </c>
      <c r="B1520" s="225">
        <v>200</v>
      </c>
      <c r="C1520" s="226" t="s">
        <v>1140</v>
      </c>
      <c r="D1520" s="227">
        <v>1331340.17</v>
      </c>
      <c r="E1520" s="217">
        <v>1331340.16</v>
      </c>
      <c r="F1520" s="228">
        <v>0.009999999980209395</v>
      </c>
      <c r="G1520" s="195"/>
    </row>
    <row r="1521" spans="1:7" s="196" customFormat="1" ht="22.5">
      <c r="A1521" s="224" t="s">
        <v>2722</v>
      </c>
      <c r="B1521" s="225">
        <v>200</v>
      </c>
      <c r="C1521" s="226" t="s">
        <v>1141</v>
      </c>
      <c r="D1521" s="227">
        <v>1331340.17</v>
      </c>
      <c r="E1521" s="217">
        <v>1331340.16</v>
      </c>
      <c r="F1521" s="228">
        <v>0.009999999980209395</v>
      </c>
      <c r="G1521" s="195"/>
    </row>
    <row r="1522" spans="1:7" s="196" customFormat="1" ht="22.5">
      <c r="A1522" s="224" t="s">
        <v>3014</v>
      </c>
      <c r="B1522" s="225">
        <v>200</v>
      </c>
      <c r="C1522" s="226" t="s">
        <v>1142</v>
      </c>
      <c r="D1522" s="227">
        <v>1331340.17</v>
      </c>
      <c r="E1522" s="217">
        <v>1331340.16</v>
      </c>
      <c r="F1522" s="228">
        <v>0.009999999980209395</v>
      </c>
      <c r="G1522" s="195"/>
    </row>
    <row r="1523" spans="1:7" s="196" customFormat="1" ht="12.75">
      <c r="A1523" s="193" t="s">
        <v>1038</v>
      </c>
      <c r="B1523" s="213">
        <v>200</v>
      </c>
      <c r="C1523" s="191" t="s">
        <v>1143</v>
      </c>
      <c r="D1523" s="222">
        <v>205032.3</v>
      </c>
      <c r="E1523" s="220">
        <v>205032.29</v>
      </c>
      <c r="F1523" s="223">
        <v>0.009999999980209395</v>
      </c>
      <c r="G1523" s="195"/>
    </row>
    <row r="1524" spans="1:7" s="196" customFormat="1" ht="12.75">
      <c r="A1524" s="193" t="s">
        <v>1041</v>
      </c>
      <c r="B1524" s="213">
        <v>200</v>
      </c>
      <c r="C1524" s="191" t="s">
        <v>1144</v>
      </c>
      <c r="D1524" s="222">
        <v>16070</v>
      </c>
      <c r="E1524" s="220">
        <v>16070</v>
      </c>
      <c r="F1524" s="223">
        <v>0</v>
      </c>
      <c r="G1524" s="195"/>
    </row>
    <row r="1525" spans="1:7" s="196" customFormat="1" ht="12.75">
      <c r="A1525" s="193" t="s">
        <v>1042</v>
      </c>
      <c r="B1525" s="213">
        <v>200</v>
      </c>
      <c r="C1525" s="191" t="s">
        <v>1145</v>
      </c>
      <c r="D1525" s="222">
        <v>334447.77</v>
      </c>
      <c r="E1525" s="220">
        <v>334447.77</v>
      </c>
      <c r="F1525" s="223">
        <v>0</v>
      </c>
      <c r="G1525" s="195"/>
    </row>
    <row r="1526" spans="1:7" s="196" customFormat="1" ht="12.75">
      <c r="A1526" s="193" t="s">
        <v>1044</v>
      </c>
      <c r="B1526" s="213">
        <v>200</v>
      </c>
      <c r="C1526" s="191" t="s">
        <v>1146</v>
      </c>
      <c r="D1526" s="222">
        <v>256258.64</v>
      </c>
      <c r="E1526" s="220">
        <v>256258.64</v>
      </c>
      <c r="F1526" s="223">
        <v>0</v>
      </c>
      <c r="G1526" s="195"/>
    </row>
    <row r="1527" spans="1:7" s="196" customFormat="1" ht="12.75">
      <c r="A1527" s="193" t="s">
        <v>1045</v>
      </c>
      <c r="B1527" s="213">
        <v>200</v>
      </c>
      <c r="C1527" s="191" t="s">
        <v>1147</v>
      </c>
      <c r="D1527" s="222">
        <v>519531.46</v>
      </c>
      <c r="E1527" s="220">
        <v>519531.46</v>
      </c>
      <c r="F1527" s="223">
        <v>0</v>
      </c>
      <c r="G1527" s="195"/>
    </row>
    <row r="1528" spans="1:7" s="196" customFormat="1" ht="12.75">
      <c r="A1528" s="224" t="s">
        <v>2723</v>
      </c>
      <c r="B1528" s="225">
        <v>200</v>
      </c>
      <c r="C1528" s="226" t="s">
        <v>1148</v>
      </c>
      <c r="D1528" s="227">
        <v>210.6</v>
      </c>
      <c r="E1528" s="217">
        <v>210.6</v>
      </c>
      <c r="F1528" s="228">
        <v>0</v>
      </c>
      <c r="G1528" s="195"/>
    </row>
    <row r="1529" spans="1:7" s="196" customFormat="1" ht="12.75">
      <c r="A1529" s="224" t="s">
        <v>2725</v>
      </c>
      <c r="B1529" s="225">
        <v>200</v>
      </c>
      <c r="C1529" s="226" t="s">
        <v>1062</v>
      </c>
      <c r="D1529" s="227">
        <v>210.6</v>
      </c>
      <c r="E1529" s="217">
        <v>210.6</v>
      </c>
      <c r="F1529" s="228">
        <v>0</v>
      </c>
      <c r="G1529" s="195"/>
    </row>
    <row r="1530" spans="1:7" s="196" customFormat="1" ht="12.75">
      <c r="A1530" s="224" t="s">
        <v>3015</v>
      </c>
      <c r="B1530" s="225">
        <v>200</v>
      </c>
      <c r="C1530" s="226" t="s">
        <v>1063</v>
      </c>
      <c r="D1530" s="227">
        <v>210.6</v>
      </c>
      <c r="E1530" s="217">
        <v>210.6</v>
      </c>
      <c r="F1530" s="228">
        <v>0</v>
      </c>
      <c r="G1530" s="195"/>
    </row>
    <row r="1531" spans="1:7" s="196" customFormat="1" ht="12.75">
      <c r="A1531" s="193" t="s">
        <v>1043</v>
      </c>
      <c r="B1531" s="213">
        <v>200</v>
      </c>
      <c r="C1531" s="191" t="s">
        <v>1064</v>
      </c>
      <c r="D1531" s="222">
        <v>210.6</v>
      </c>
      <c r="E1531" s="220">
        <v>210.6</v>
      </c>
      <c r="F1531" s="223">
        <v>0</v>
      </c>
      <c r="G1531" s="195"/>
    </row>
    <row r="1532" spans="1:7" s="196" customFormat="1" ht="56.25">
      <c r="A1532" s="229" t="s">
        <v>2820</v>
      </c>
      <c r="B1532" s="230">
        <v>200</v>
      </c>
      <c r="C1532" s="226" t="s">
        <v>1065</v>
      </c>
      <c r="D1532" s="227">
        <v>2413310.46</v>
      </c>
      <c r="E1532" s="217">
        <v>1758405.64</v>
      </c>
      <c r="F1532" s="228">
        <v>654904.82</v>
      </c>
      <c r="G1532" s="195"/>
    </row>
    <row r="1533" spans="1:7" s="189" customFormat="1" ht="45">
      <c r="A1533" s="224" t="s">
        <v>2719</v>
      </c>
      <c r="B1533" s="225">
        <v>200</v>
      </c>
      <c r="C1533" s="226" t="s">
        <v>1066</v>
      </c>
      <c r="D1533" s="227">
        <v>2413310.46</v>
      </c>
      <c r="E1533" s="217">
        <v>1758405.64</v>
      </c>
      <c r="F1533" s="228">
        <v>654904.82</v>
      </c>
      <c r="G1533" s="188"/>
    </row>
    <row r="1534" spans="1:7" s="196" customFormat="1" ht="22.5">
      <c r="A1534" s="224" t="s">
        <v>2720</v>
      </c>
      <c r="B1534" s="225">
        <v>200</v>
      </c>
      <c r="C1534" s="226" t="s">
        <v>1067</v>
      </c>
      <c r="D1534" s="227">
        <v>2413310.46</v>
      </c>
      <c r="E1534" s="217">
        <v>1758405.64</v>
      </c>
      <c r="F1534" s="228">
        <v>654904.82</v>
      </c>
      <c r="G1534" s="195"/>
    </row>
    <row r="1535" spans="1:7" s="196" customFormat="1" ht="22.5">
      <c r="A1535" s="224" t="s">
        <v>3012</v>
      </c>
      <c r="B1535" s="225">
        <v>200</v>
      </c>
      <c r="C1535" s="226" t="s">
        <v>1068</v>
      </c>
      <c r="D1535" s="227">
        <v>2413310.46</v>
      </c>
      <c r="E1535" s="217">
        <v>1758405.64</v>
      </c>
      <c r="F1535" s="228">
        <v>654904.82</v>
      </c>
      <c r="G1535" s="195"/>
    </row>
    <row r="1536" spans="1:7" s="196" customFormat="1" ht="12.75">
      <c r="A1536" s="193" t="s">
        <v>2777</v>
      </c>
      <c r="B1536" s="213">
        <v>200</v>
      </c>
      <c r="C1536" s="191" t="s">
        <v>1069</v>
      </c>
      <c r="D1536" s="222">
        <v>2004869.59</v>
      </c>
      <c r="E1536" s="220">
        <v>1404966</v>
      </c>
      <c r="F1536" s="223">
        <v>599903.59</v>
      </c>
      <c r="G1536" s="195"/>
    </row>
    <row r="1537" spans="1:7" s="196" customFormat="1" ht="12.75">
      <c r="A1537" s="193" t="s">
        <v>1037</v>
      </c>
      <c r="B1537" s="213">
        <v>200</v>
      </c>
      <c r="C1537" s="191" t="s">
        <v>1070</v>
      </c>
      <c r="D1537" s="222">
        <v>408440.87</v>
      </c>
      <c r="E1537" s="220">
        <v>353439.64</v>
      </c>
      <c r="F1537" s="223">
        <v>55001.23</v>
      </c>
      <c r="G1537" s="195"/>
    </row>
    <row r="1538" spans="1:7" s="196" customFormat="1" ht="22.5">
      <c r="A1538" s="224" t="s">
        <v>2175</v>
      </c>
      <c r="B1538" s="225">
        <v>200</v>
      </c>
      <c r="C1538" s="226" t="s">
        <v>1071</v>
      </c>
      <c r="D1538" s="227">
        <v>2513906</v>
      </c>
      <c r="E1538" s="217">
        <v>2023611.13</v>
      </c>
      <c r="F1538" s="228">
        <v>490294.87</v>
      </c>
      <c r="G1538" s="195"/>
    </row>
    <row r="1539" spans="1:7" s="196" customFormat="1" ht="22.5">
      <c r="A1539" s="224" t="s">
        <v>2721</v>
      </c>
      <c r="B1539" s="225">
        <v>200</v>
      </c>
      <c r="C1539" s="226" t="s">
        <v>1072</v>
      </c>
      <c r="D1539" s="227">
        <v>2513906</v>
      </c>
      <c r="E1539" s="217">
        <v>2023611.13</v>
      </c>
      <c r="F1539" s="228">
        <v>490294.87</v>
      </c>
      <c r="G1539" s="195"/>
    </row>
    <row r="1540" spans="1:7" s="196" customFormat="1" ht="22.5">
      <c r="A1540" s="224" t="s">
        <v>2722</v>
      </c>
      <c r="B1540" s="225">
        <v>200</v>
      </c>
      <c r="C1540" s="226" t="s">
        <v>1073</v>
      </c>
      <c r="D1540" s="227">
        <v>2513906</v>
      </c>
      <c r="E1540" s="217">
        <v>2023611.13</v>
      </c>
      <c r="F1540" s="228">
        <v>490294.87</v>
      </c>
      <c r="G1540" s="195"/>
    </row>
    <row r="1541" spans="1:7" s="196" customFormat="1" ht="22.5">
      <c r="A1541" s="224" t="s">
        <v>3014</v>
      </c>
      <c r="B1541" s="225">
        <v>200</v>
      </c>
      <c r="C1541" s="226" t="s">
        <v>1074</v>
      </c>
      <c r="D1541" s="227">
        <v>2513906</v>
      </c>
      <c r="E1541" s="217">
        <v>2023611.13</v>
      </c>
      <c r="F1541" s="228">
        <v>490294.87</v>
      </c>
      <c r="G1541" s="195"/>
    </row>
    <row r="1542" spans="1:7" s="189" customFormat="1" ht="12.75">
      <c r="A1542" s="193" t="s">
        <v>1041</v>
      </c>
      <c r="B1542" s="213">
        <v>200</v>
      </c>
      <c r="C1542" s="191" t="s">
        <v>1075</v>
      </c>
      <c r="D1542" s="222">
        <v>899810</v>
      </c>
      <c r="E1542" s="220">
        <v>419681.12</v>
      </c>
      <c r="F1542" s="223">
        <v>480128.88</v>
      </c>
      <c r="G1542" s="188"/>
    </row>
    <row r="1543" spans="1:7" s="189" customFormat="1" ht="12.75">
      <c r="A1543" s="193" t="s">
        <v>1042</v>
      </c>
      <c r="B1543" s="213">
        <v>200</v>
      </c>
      <c r="C1543" s="191" t="s">
        <v>1076</v>
      </c>
      <c r="D1543" s="222">
        <v>1614096</v>
      </c>
      <c r="E1543" s="220">
        <v>1603930.01</v>
      </c>
      <c r="F1543" s="223">
        <v>10165.99</v>
      </c>
      <c r="G1543" s="188"/>
    </row>
    <row r="1544" spans="1:7" s="196" customFormat="1" ht="12.75">
      <c r="A1544" s="224" t="s">
        <v>519</v>
      </c>
      <c r="B1544" s="225">
        <v>200</v>
      </c>
      <c r="C1544" s="226" t="s">
        <v>1077</v>
      </c>
      <c r="D1544" s="227">
        <v>15000000</v>
      </c>
      <c r="E1544" s="217">
        <v>15000000</v>
      </c>
      <c r="F1544" s="228">
        <v>0</v>
      </c>
      <c r="G1544" s="195"/>
    </row>
    <row r="1545" spans="1:7" s="189" customFormat="1" ht="12.75">
      <c r="A1545" s="224" t="s">
        <v>1786</v>
      </c>
      <c r="B1545" s="225">
        <v>200</v>
      </c>
      <c r="C1545" s="226" t="s">
        <v>1078</v>
      </c>
      <c r="D1545" s="227">
        <v>15000000</v>
      </c>
      <c r="E1545" s="217">
        <v>15000000</v>
      </c>
      <c r="F1545" s="228">
        <v>0</v>
      </c>
      <c r="G1545" s="188"/>
    </row>
    <row r="1546" spans="1:7" s="189" customFormat="1" ht="12.75">
      <c r="A1546" s="224" t="s">
        <v>3011</v>
      </c>
      <c r="B1546" s="225">
        <v>200</v>
      </c>
      <c r="C1546" s="226" t="s">
        <v>1079</v>
      </c>
      <c r="D1546" s="227">
        <v>15000000</v>
      </c>
      <c r="E1546" s="217">
        <v>15000000</v>
      </c>
      <c r="F1546" s="228">
        <v>0</v>
      </c>
      <c r="G1546" s="188"/>
    </row>
    <row r="1547" spans="1:7" s="189" customFormat="1" ht="33.75">
      <c r="A1547" s="224" t="s">
        <v>2213</v>
      </c>
      <c r="B1547" s="225">
        <v>200</v>
      </c>
      <c r="C1547" s="226" t="s">
        <v>1080</v>
      </c>
      <c r="D1547" s="227">
        <v>15000000</v>
      </c>
      <c r="E1547" s="217">
        <v>15000000</v>
      </c>
      <c r="F1547" s="228">
        <v>0</v>
      </c>
      <c r="G1547" s="188"/>
    </row>
    <row r="1548" spans="1:7" s="196" customFormat="1" ht="22.5">
      <c r="A1548" s="224" t="s">
        <v>2721</v>
      </c>
      <c r="B1548" s="225">
        <v>200</v>
      </c>
      <c r="C1548" s="226" t="s">
        <v>1081</v>
      </c>
      <c r="D1548" s="227">
        <v>15000000</v>
      </c>
      <c r="E1548" s="217">
        <v>15000000</v>
      </c>
      <c r="F1548" s="228">
        <v>0</v>
      </c>
      <c r="G1548" s="195"/>
    </row>
    <row r="1549" spans="1:7" s="196" customFormat="1" ht="22.5">
      <c r="A1549" s="224" t="s">
        <v>2722</v>
      </c>
      <c r="B1549" s="225">
        <v>200</v>
      </c>
      <c r="C1549" s="226" t="s">
        <v>1082</v>
      </c>
      <c r="D1549" s="227">
        <v>15000000</v>
      </c>
      <c r="E1549" s="217">
        <v>15000000</v>
      </c>
      <c r="F1549" s="228">
        <v>0</v>
      </c>
      <c r="G1549" s="195"/>
    </row>
    <row r="1550" spans="1:7" s="196" customFormat="1" ht="22.5">
      <c r="A1550" s="224" t="s">
        <v>3014</v>
      </c>
      <c r="B1550" s="225">
        <v>200</v>
      </c>
      <c r="C1550" s="226" t="s">
        <v>1083</v>
      </c>
      <c r="D1550" s="227">
        <v>15000000</v>
      </c>
      <c r="E1550" s="217">
        <v>15000000</v>
      </c>
      <c r="F1550" s="228">
        <v>0</v>
      </c>
      <c r="G1550" s="195"/>
    </row>
    <row r="1551" spans="1:7" s="189" customFormat="1" ht="12.75">
      <c r="A1551" s="193" t="s">
        <v>2870</v>
      </c>
      <c r="B1551" s="213">
        <v>200</v>
      </c>
      <c r="C1551" s="191" t="s">
        <v>2871</v>
      </c>
      <c r="D1551" s="222">
        <v>15000000</v>
      </c>
      <c r="E1551" s="220">
        <v>15000000</v>
      </c>
      <c r="F1551" s="223">
        <v>0</v>
      </c>
      <c r="G1551" s="188"/>
    </row>
    <row r="1552" spans="1:7" s="196" customFormat="1" ht="12.75">
      <c r="A1552" s="224" t="s">
        <v>1171</v>
      </c>
      <c r="B1552" s="225">
        <v>200</v>
      </c>
      <c r="C1552" s="226" t="s">
        <v>1084</v>
      </c>
      <c r="D1552" s="227">
        <v>22530000</v>
      </c>
      <c r="E1552" s="217">
        <v>22530000</v>
      </c>
      <c r="F1552" s="228">
        <v>0</v>
      </c>
      <c r="G1552" s="195"/>
    </row>
    <row r="1553" spans="1:7" s="189" customFormat="1" ht="12.75">
      <c r="A1553" s="224" t="s">
        <v>2970</v>
      </c>
      <c r="B1553" s="225">
        <v>200</v>
      </c>
      <c r="C1553" s="226" t="s">
        <v>1085</v>
      </c>
      <c r="D1553" s="227">
        <v>22530000</v>
      </c>
      <c r="E1553" s="217">
        <v>22530000</v>
      </c>
      <c r="F1553" s="228">
        <v>0</v>
      </c>
      <c r="G1553" s="188"/>
    </row>
    <row r="1554" spans="1:7" s="189" customFormat="1" ht="12.75">
      <c r="A1554" s="224" t="s">
        <v>3011</v>
      </c>
      <c r="B1554" s="225">
        <v>200</v>
      </c>
      <c r="C1554" s="226" t="s">
        <v>1086</v>
      </c>
      <c r="D1554" s="227">
        <v>22530000</v>
      </c>
      <c r="E1554" s="217">
        <v>22530000</v>
      </c>
      <c r="F1554" s="228">
        <v>0</v>
      </c>
      <c r="G1554" s="188"/>
    </row>
    <row r="1555" spans="1:7" s="189" customFormat="1" ht="12.75">
      <c r="A1555" s="224" t="s">
        <v>2176</v>
      </c>
      <c r="B1555" s="225">
        <v>200</v>
      </c>
      <c r="C1555" s="226" t="s">
        <v>1087</v>
      </c>
      <c r="D1555" s="227">
        <v>22530000</v>
      </c>
      <c r="E1555" s="217">
        <v>22530000</v>
      </c>
      <c r="F1555" s="228">
        <v>0</v>
      </c>
      <c r="G1555" s="188"/>
    </row>
    <row r="1556" spans="1:7" s="189" customFormat="1" ht="22.5">
      <c r="A1556" s="224" t="s">
        <v>2721</v>
      </c>
      <c r="B1556" s="225">
        <v>200</v>
      </c>
      <c r="C1556" s="226" t="s">
        <v>1088</v>
      </c>
      <c r="D1556" s="227">
        <v>22530000</v>
      </c>
      <c r="E1556" s="217">
        <v>22530000</v>
      </c>
      <c r="F1556" s="228">
        <v>0</v>
      </c>
      <c r="G1556" s="188"/>
    </row>
    <row r="1557" spans="1:7" s="189" customFormat="1" ht="22.5">
      <c r="A1557" s="224" t="s">
        <v>2722</v>
      </c>
      <c r="B1557" s="225">
        <v>200</v>
      </c>
      <c r="C1557" s="226" t="s">
        <v>1089</v>
      </c>
      <c r="D1557" s="227">
        <v>22530000</v>
      </c>
      <c r="E1557" s="217">
        <v>22530000</v>
      </c>
      <c r="F1557" s="228">
        <v>0</v>
      </c>
      <c r="G1557" s="188"/>
    </row>
    <row r="1558" spans="1:7" s="189" customFormat="1" ht="22.5">
      <c r="A1558" s="224" t="s">
        <v>3014</v>
      </c>
      <c r="B1558" s="225">
        <v>200</v>
      </c>
      <c r="C1558" s="226" t="s">
        <v>1090</v>
      </c>
      <c r="D1558" s="227">
        <v>22530000</v>
      </c>
      <c r="E1558" s="217">
        <v>22530000</v>
      </c>
      <c r="F1558" s="228">
        <v>0</v>
      </c>
      <c r="G1558" s="188"/>
    </row>
    <row r="1559" spans="1:7" s="189" customFormat="1" ht="12.75">
      <c r="A1559" s="193" t="s">
        <v>1044</v>
      </c>
      <c r="B1559" s="213">
        <v>200</v>
      </c>
      <c r="C1559" s="191" t="s">
        <v>1091</v>
      </c>
      <c r="D1559" s="222">
        <v>22530000</v>
      </c>
      <c r="E1559" s="220">
        <v>22530000</v>
      </c>
      <c r="F1559" s="223">
        <v>0</v>
      </c>
      <c r="G1559" s="188"/>
    </row>
    <row r="1560" spans="1:7" s="196" customFormat="1" ht="22.5">
      <c r="A1560" s="224" t="s">
        <v>2389</v>
      </c>
      <c r="B1560" s="225">
        <v>200</v>
      </c>
      <c r="C1560" s="226" t="s">
        <v>1092</v>
      </c>
      <c r="D1560" s="227">
        <v>2489464778.83</v>
      </c>
      <c r="E1560" s="217">
        <v>2443909716.98</v>
      </c>
      <c r="F1560" s="228">
        <v>45555061.84999998</v>
      </c>
      <c r="G1560" s="195"/>
    </row>
    <row r="1561" spans="1:7" s="196" customFormat="1" ht="12.75">
      <c r="A1561" s="224" t="s">
        <v>1612</v>
      </c>
      <c r="B1561" s="225">
        <v>200</v>
      </c>
      <c r="C1561" s="226" t="s">
        <v>1093</v>
      </c>
      <c r="D1561" s="227">
        <v>2417268978.83</v>
      </c>
      <c r="E1561" s="217">
        <v>2374602931.05</v>
      </c>
      <c r="F1561" s="228">
        <v>42666047.77999999</v>
      </c>
      <c r="G1561" s="195"/>
    </row>
    <row r="1562" spans="1:7" s="196" customFormat="1" ht="12.75">
      <c r="A1562" s="224" t="s">
        <v>2424</v>
      </c>
      <c r="B1562" s="225">
        <v>200</v>
      </c>
      <c r="C1562" s="226" t="s">
        <v>1094</v>
      </c>
      <c r="D1562" s="227">
        <v>593595724.52</v>
      </c>
      <c r="E1562" s="217">
        <v>589892245.03</v>
      </c>
      <c r="F1562" s="228">
        <v>3703479.49</v>
      </c>
      <c r="G1562" s="195"/>
    </row>
    <row r="1563" spans="1:7" s="189" customFormat="1" ht="33.75">
      <c r="A1563" s="224" t="s">
        <v>3041</v>
      </c>
      <c r="B1563" s="225">
        <v>200</v>
      </c>
      <c r="C1563" s="226" t="s">
        <v>1095</v>
      </c>
      <c r="D1563" s="227">
        <v>593595724.52</v>
      </c>
      <c r="E1563" s="217">
        <v>589892245.03</v>
      </c>
      <c r="F1563" s="228">
        <v>3703479.49</v>
      </c>
      <c r="G1563" s="188"/>
    </row>
    <row r="1564" spans="1:7" s="196" customFormat="1" ht="22.5">
      <c r="A1564" s="224" t="s">
        <v>1837</v>
      </c>
      <c r="B1564" s="225">
        <v>200</v>
      </c>
      <c r="C1564" s="226" t="s">
        <v>1096</v>
      </c>
      <c r="D1564" s="227">
        <v>153933863.15999997</v>
      </c>
      <c r="E1564" s="217">
        <v>152074865.92999995</v>
      </c>
      <c r="F1564" s="228">
        <v>1858997.23</v>
      </c>
      <c r="G1564" s="195"/>
    </row>
    <row r="1565" spans="1:7" s="196" customFormat="1" ht="45">
      <c r="A1565" s="224" t="s">
        <v>2719</v>
      </c>
      <c r="B1565" s="225">
        <v>200</v>
      </c>
      <c r="C1565" s="226" t="s">
        <v>1097</v>
      </c>
      <c r="D1565" s="227">
        <v>85001352.77</v>
      </c>
      <c r="E1565" s="217">
        <v>84815098.49999997</v>
      </c>
      <c r="F1565" s="228">
        <v>186254.27</v>
      </c>
      <c r="G1565" s="195"/>
    </row>
    <row r="1566" spans="1:7" s="196" customFormat="1" ht="12.75">
      <c r="A1566" s="224" t="s">
        <v>2726</v>
      </c>
      <c r="B1566" s="225">
        <v>200</v>
      </c>
      <c r="C1566" s="226" t="s">
        <v>1098</v>
      </c>
      <c r="D1566" s="227">
        <v>85001352.77</v>
      </c>
      <c r="E1566" s="217">
        <v>84815098.49999997</v>
      </c>
      <c r="F1566" s="228">
        <v>186254.27</v>
      </c>
      <c r="G1566" s="195"/>
    </row>
    <row r="1567" spans="1:7" s="196" customFormat="1" ht="22.5">
      <c r="A1567" s="224" t="s">
        <v>1248</v>
      </c>
      <c r="B1567" s="225">
        <v>200</v>
      </c>
      <c r="C1567" s="226" t="s">
        <v>1099</v>
      </c>
      <c r="D1567" s="227">
        <v>75420820</v>
      </c>
      <c r="E1567" s="217">
        <v>75262549.54999997</v>
      </c>
      <c r="F1567" s="228">
        <v>158270.44999999925</v>
      </c>
      <c r="G1567" s="195"/>
    </row>
    <row r="1568" spans="1:7" s="189" customFormat="1" ht="12.75">
      <c r="A1568" s="193" t="s">
        <v>2777</v>
      </c>
      <c r="B1568" s="213">
        <v>200</v>
      </c>
      <c r="C1568" s="191" t="s">
        <v>1100</v>
      </c>
      <c r="D1568" s="222">
        <v>58214035</v>
      </c>
      <c r="E1568" s="220">
        <v>58214034.99999996</v>
      </c>
      <c r="F1568" s="223">
        <v>0</v>
      </c>
      <c r="G1568" s="188"/>
    </row>
    <row r="1569" spans="1:7" s="196" customFormat="1" ht="12.75">
      <c r="A1569" s="193" t="s">
        <v>1037</v>
      </c>
      <c r="B1569" s="213">
        <v>200</v>
      </c>
      <c r="C1569" s="191" t="s">
        <v>1101</v>
      </c>
      <c r="D1569" s="222">
        <v>17206785</v>
      </c>
      <c r="E1569" s="220">
        <v>17048514.55000001</v>
      </c>
      <c r="F1569" s="223">
        <v>158270.44999999925</v>
      </c>
      <c r="G1569" s="195"/>
    </row>
    <row r="1570" spans="1:7" s="189" customFormat="1" ht="22.5">
      <c r="A1570" s="224" t="s">
        <v>1249</v>
      </c>
      <c r="B1570" s="225">
        <v>200</v>
      </c>
      <c r="C1570" s="226" t="s">
        <v>1102</v>
      </c>
      <c r="D1570" s="227">
        <v>9580532.77</v>
      </c>
      <c r="E1570" s="217">
        <v>9552548.95</v>
      </c>
      <c r="F1570" s="228">
        <v>27983.820000000298</v>
      </c>
      <c r="G1570" s="188"/>
    </row>
    <row r="1571" spans="1:7" s="196" customFormat="1" ht="12.75">
      <c r="A1571" s="193" t="s">
        <v>1036</v>
      </c>
      <c r="B1571" s="213">
        <v>200</v>
      </c>
      <c r="C1571" s="191" t="s">
        <v>1103</v>
      </c>
      <c r="D1571" s="222">
        <v>8529497.32</v>
      </c>
      <c r="E1571" s="220">
        <v>8501513.5</v>
      </c>
      <c r="F1571" s="223">
        <v>27983.820000000298</v>
      </c>
      <c r="G1571" s="195"/>
    </row>
    <row r="1572" spans="1:7" s="196" customFormat="1" ht="12.75">
      <c r="A1572" s="193" t="s">
        <v>1039</v>
      </c>
      <c r="B1572" s="213">
        <v>200</v>
      </c>
      <c r="C1572" s="191" t="s">
        <v>1104</v>
      </c>
      <c r="D1572" s="222">
        <v>826375.45</v>
      </c>
      <c r="E1572" s="220">
        <v>826375.45</v>
      </c>
      <c r="F1572" s="223">
        <v>0</v>
      </c>
      <c r="G1572" s="195"/>
    </row>
    <row r="1573" spans="1:7" s="196" customFormat="1" ht="12.75">
      <c r="A1573" s="193" t="s">
        <v>1042</v>
      </c>
      <c r="B1573" s="213">
        <v>200</v>
      </c>
      <c r="C1573" s="191" t="s">
        <v>1105</v>
      </c>
      <c r="D1573" s="222">
        <v>224660</v>
      </c>
      <c r="E1573" s="220">
        <v>224660</v>
      </c>
      <c r="F1573" s="223">
        <v>0</v>
      </c>
      <c r="G1573" s="195"/>
    </row>
    <row r="1574" spans="1:7" s="196" customFormat="1" ht="22.5">
      <c r="A1574" s="224" t="s">
        <v>2721</v>
      </c>
      <c r="B1574" s="225">
        <v>200</v>
      </c>
      <c r="C1574" s="226" t="s">
        <v>1106</v>
      </c>
      <c r="D1574" s="227">
        <v>68812946.75</v>
      </c>
      <c r="E1574" s="217">
        <v>67140203.78999999</v>
      </c>
      <c r="F1574" s="228">
        <v>1672742.96</v>
      </c>
      <c r="G1574" s="195"/>
    </row>
    <row r="1575" spans="1:7" s="189" customFormat="1" ht="22.5">
      <c r="A1575" s="224" t="s">
        <v>2722</v>
      </c>
      <c r="B1575" s="225">
        <v>200</v>
      </c>
      <c r="C1575" s="226" t="s">
        <v>1107</v>
      </c>
      <c r="D1575" s="227">
        <v>68812946.75</v>
      </c>
      <c r="E1575" s="217">
        <v>67140203.78999999</v>
      </c>
      <c r="F1575" s="228">
        <v>1672742.96</v>
      </c>
      <c r="G1575" s="188"/>
    </row>
    <row r="1576" spans="1:7" s="189" customFormat="1" ht="22.5">
      <c r="A1576" s="224" t="s">
        <v>1817</v>
      </c>
      <c r="B1576" s="225">
        <v>200</v>
      </c>
      <c r="C1576" s="226" t="s">
        <v>1108</v>
      </c>
      <c r="D1576" s="227">
        <v>791866.81</v>
      </c>
      <c r="E1576" s="217">
        <v>791866.81</v>
      </c>
      <c r="F1576" s="228">
        <v>0</v>
      </c>
      <c r="G1576" s="188"/>
    </row>
    <row r="1577" spans="1:7" s="196" customFormat="1" ht="12.75">
      <c r="A1577" s="193" t="s">
        <v>1041</v>
      </c>
      <c r="B1577" s="213">
        <v>200</v>
      </c>
      <c r="C1577" s="191" t="s">
        <v>1109</v>
      </c>
      <c r="D1577" s="222">
        <v>791866.81</v>
      </c>
      <c r="E1577" s="220">
        <v>791866.81</v>
      </c>
      <c r="F1577" s="223">
        <v>0</v>
      </c>
      <c r="G1577" s="195"/>
    </row>
    <row r="1578" spans="1:7" s="196" customFormat="1" ht="22.5">
      <c r="A1578" s="224" t="s">
        <v>3014</v>
      </c>
      <c r="B1578" s="225">
        <v>200</v>
      </c>
      <c r="C1578" s="226" t="s">
        <v>1110</v>
      </c>
      <c r="D1578" s="227">
        <v>68021079.94</v>
      </c>
      <c r="E1578" s="217">
        <v>66348336.97999999</v>
      </c>
      <c r="F1578" s="228">
        <v>1672742.96</v>
      </c>
      <c r="G1578" s="195"/>
    </row>
    <row r="1579" spans="1:7" s="196" customFormat="1" ht="12.75">
      <c r="A1579" s="193" t="s">
        <v>1038</v>
      </c>
      <c r="B1579" s="213">
        <v>200</v>
      </c>
      <c r="C1579" s="191" t="s">
        <v>1111</v>
      </c>
      <c r="D1579" s="222">
        <v>1118190</v>
      </c>
      <c r="E1579" s="220">
        <v>1079342.62</v>
      </c>
      <c r="F1579" s="223">
        <v>38847.37999999989</v>
      </c>
      <c r="G1579" s="195"/>
    </row>
    <row r="1580" spans="1:7" s="196" customFormat="1" ht="12.75">
      <c r="A1580" s="193" t="s">
        <v>1039</v>
      </c>
      <c r="B1580" s="213">
        <v>200</v>
      </c>
      <c r="C1580" s="191" t="s">
        <v>1112</v>
      </c>
      <c r="D1580" s="222">
        <v>324489.33</v>
      </c>
      <c r="E1580" s="220">
        <v>312668.94</v>
      </c>
      <c r="F1580" s="223">
        <v>11820.39</v>
      </c>
      <c r="G1580" s="195"/>
    </row>
    <row r="1581" spans="1:7" s="189" customFormat="1" ht="12.75">
      <c r="A1581" s="193" t="s">
        <v>1040</v>
      </c>
      <c r="B1581" s="213">
        <v>200</v>
      </c>
      <c r="C1581" s="191" t="s">
        <v>1113</v>
      </c>
      <c r="D1581" s="222">
        <v>35958739.38</v>
      </c>
      <c r="E1581" s="220">
        <v>34424537.019999996</v>
      </c>
      <c r="F1581" s="223">
        <v>1534202.36</v>
      </c>
      <c r="G1581" s="188"/>
    </row>
    <row r="1582" spans="1:7" s="196" customFormat="1" ht="12.75">
      <c r="A1582" s="193" t="s">
        <v>1041</v>
      </c>
      <c r="B1582" s="213">
        <v>200</v>
      </c>
      <c r="C1582" s="191" t="s">
        <v>1114</v>
      </c>
      <c r="D1582" s="222">
        <v>5826208.55</v>
      </c>
      <c r="E1582" s="220">
        <v>5826208.2</v>
      </c>
      <c r="F1582" s="223">
        <v>0.34999999962747097</v>
      </c>
      <c r="G1582" s="195"/>
    </row>
    <row r="1583" spans="1:7" s="196" customFormat="1" ht="12.75">
      <c r="A1583" s="193" t="s">
        <v>1042</v>
      </c>
      <c r="B1583" s="213">
        <v>200</v>
      </c>
      <c r="C1583" s="191" t="s">
        <v>1115</v>
      </c>
      <c r="D1583" s="222">
        <v>815611.36</v>
      </c>
      <c r="E1583" s="220">
        <v>815610.76</v>
      </c>
      <c r="F1583" s="223">
        <v>0.5999999999767169</v>
      </c>
      <c r="G1583" s="195"/>
    </row>
    <row r="1584" spans="1:7" s="196" customFormat="1" ht="12.75">
      <c r="A1584" s="193" t="s">
        <v>1044</v>
      </c>
      <c r="B1584" s="213">
        <v>200</v>
      </c>
      <c r="C1584" s="191" t="s">
        <v>1116</v>
      </c>
      <c r="D1584" s="222">
        <v>3083622.32</v>
      </c>
      <c r="E1584" s="220">
        <v>3083622.32</v>
      </c>
      <c r="F1584" s="223">
        <v>0</v>
      </c>
      <c r="G1584" s="195"/>
    </row>
    <row r="1585" spans="1:7" s="196" customFormat="1" ht="12.75">
      <c r="A1585" s="193" t="s">
        <v>1045</v>
      </c>
      <c r="B1585" s="213">
        <v>200</v>
      </c>
      <c r="C1585" s="191" t="s">
        <v>1117</v>
      </c>
      <c r="D1585" s="222">
        <v>20894219</v>
      </c>
      <c r="E1585" s="220">
        <v>20806347.119999986</v>
      </c>
      <c r="F1585" s="223">
        <v>87871.87999999896</v>
      </c>
      <c r="G1585" s="195"/>
    </row>
    <row r="1586" spans="1:7" s="189" customFormat="1" ht="12.75">
      <c r="A1586" s="224" t="s">
        <v>2723</v>
      </c>
      <c r="B1586" s="225">
        <v>200</v>
      </c>
      <c r="C1586" s="226" t="s">
        <v>1118</v>
      </c>
      <c r="D1586" s="227">
        <v>119563.64</v>
      </c>
      <c r="E1586" s="217">
        <v>119563.64</v>
      </c>
      <c r="F1586" s="228">
        <v>0</v>
      </c>
      <c r="G1586" s="188"/>
    </row>
    <row r="1587" spans="1:7" s="196" customFormat="1" ht="12.75">
      <c r="A1587" s="224" t="s">
        <v>2725</v>
      </c>
      <c r="B1587" s="225">
        <v>200</v>
      </c>
      <c r="C1587" s="226" t="s">
        <v>1119</v>
      </c>
      <c r="D1587" s="227">
        <v>119563.64</v>
      </c>
      <c r="E1587" s="217">
        <v>119563.64</v>
      </c>
      <c r="F1587" s="228">
        <v>0</v>
      </c>
      <c r="G1587" s="195"/>
    </row>
    <row r="1588" spans="1:7" s="196" customFormat="1" ht="12.75">
      <c r="A1588" s="224" t="s">
        <v>3015</v>
      </c>
      <c r="B1588" s="225">
        <v>200</v>
      </c>
      <c r="C1588" s="226" t="s">
        <v>1120</v>
      </c>
      <c r="D1588" s="227">
        <v>119563.64</v>
      </c>
      <c r="E1588" s="217">
        <v>119563.64</v>
      </c>
      <c r="F1588" s="228">
        <v>0</v>
      </c>
      <c r="G1588" s="195"/>
    </row>
    <row r="1589" spans="1:7" s="196" customFormat="1" ht="12.75">
      <c r="A1589" s="193" t="s">
        <v>1043</v>
      </c>
      <c r="B1589" s="213">
        <v>200</v>
      </c>
      <c r="C1589" s="191" t="s">
        <v>1121</v>
      </c>
      <c r="D1589" s="222">
        <v>119563.64</v>
      </c>
      <c r="E1589" s="220">
        <v>119563.64</v>
      </c>
      <c r="F1589" s="223">
        <v>0</v>
      </c>
      <c r="G1589" s="195"/>
    </row>
    <row r="1590" spans="1:7" s="196" customFormat="1" ht="22.5">
      <c r="A1590" s="224" t="s">
        <v>2177</v>
      </c>
      <c r="B1590" s="225">
        <v>200</v>
      </c>
      <c r="C1590" s="226" t="s">
        <v>2499</v>
      </c>
      <c r="D1590" s="227">
        <v>206533183.84</v>
      </c>
      <c r="E1590" s="217">
        <v>206235403.32999998</v>
      </c>
      <c r="F1590" s="228">
        <v>297780.51</v>
      </c>
      <c r="G1590" s="195"/>
    </row>
    <row r="1591" spans="1:7" s="189" customFormat="1" ht="22.5">
      <c r="A1591" s="224" t="s">
        <v>2731</v>
      </c>
      <c r="B1591" s="225">
        <v>200</v>
      </c>
      <c r="C1591" s="226" t="s">
        <v>2500</v>
      </c>
      <c r="D1591" s="227">
        <v>206533183.84</v>
      </c>
      <c r="E1591" s="217">
        <v>206235403.32999998</v>
      </c>
      <c r="F1591" s="228">
        <v>297780.51</v>
      </c>
      <c r="G1591" s="188"/>
    </row>
    <row r="1592" spans="1:7" s="196" customFormat="1" ht="12.75">
      <c r="A1592" s="224" t="s">
        <v>2733</v>
      </c>
      <c r="B1592" s="225">
        <v>200</v>
      </c>
      <c r="C1592" s="226" t="s">
        <v>2501</v>
      </c>
      <c r="D1592" s="227">
        <v>206533183.84</v>
      </c>
      <c r="E1592" s="217">
        <v>206235403.32999998</v>
      </c>
      <c r="F1592" s="228">
        <v>297780.51</v>
      </c>
      <c r="G1592" s="195"/>
    </row>
    <row r="1593" spans="1:7" s="196" customFormat="1" ht="33.75">
      <c r="A1593" s="224" t="s">
        <v>2178</v>
      </c>
      <c r="B1593" s="225">
        <v>200</v>
      </c>
      <c r="C1593" s="226" t="s">
        <v>2502</v>
      </c>
      <c r="D1593" s="227">
        <v>198523226.76</v>
      </c>
      <c r="E1593" s="217">
        <v>198523226.76</v>
      </c>
      <c r="F1593" s="228">
        <v>0</v>
      </c>
      <c r="G1593" s="195"/>
    </row>
    <row r="1594" spans="1:7" s="196" customFormat="1" ht="22.5">
      <c r="A1594" s="193" t="s">
        <v>2906</v>
      </c>
      <c r="B1594" s="213">
        <v>200</v>
      </c>
      <c r="C1594" s="191" t="s">
        <v>2503</v>
      </c>
      <c r="D1594" s="222">
        <v>198523226.76</v>
      </c>
      <c r="E1594" s="220">
        <v>198523226.76</v>
      </c>
      <c r="F1594" s="223">
        <v>0</v>
      </c>
      <c r="G1594" s="195"/>
    </row>
    <row r="1595" spans="1:7" s="196" customFormat="1" ht="12.75">
      <c r="A1595" s="224" t="s">
        <v>2179</v>
      </c>
      <c r="B1595" s="225">
        <v>200</v>
      </c>
      <c r="C1595" s="226" t="s">
        <v>2504</v>
      </c>
      <c r="D1595" s="227">
        <v>8009957.079999999</v>
      </c>
      <c r="E1595" s="217">
        <v>7712176.569999999</v>
      </c>
      <c r="F1595" s="228">
        <v>297780.51</v>
      </c>
      <c r="G1595" s="195"/>
    </row>
    <row r="1596" spans="1:7" ht="22.5">
      <c r="A1596" s="193" t="s">
        <v>2906</v>
      </c>
      <c r="B1596" s="213">
        <v>200</v>
      </c>
      <c r="C1596" s="191" t="s">
        <v>2505</v>
      </c>
      <c r="D1596" s="222">
        <v>8009957.079999999</v>
      </c>
      <c r="E1596" s="220">
        <v>7712176.569999999</v>
      </c>
      <c r="F1596" s="223">
        <v>297780.51</v>
      </c>
      <c r="G1596" s="188"/>
    </row>
    <row r="1597" spans="1:7" ht="45">
      <c r="A1597" s="224" t="s">
        <v>2180</v>
      </c>
      <c r="B1597" s="225">
        <v>200</v>
      </c>
      <c r="C1597" s="226" t="s">
        <v>2506</v>
      </c>
      <c r="D1597" s="227">
        <v>13680</v>
      </c>
      <c r="E1597" s="217">
        <v>13680</v>
      </c>
      <c r="F1597" s="228">
        <v>0</v>
      </c>
      <c r="G1597" s="188"/>
    </row>
    <row r="1598" spans="1:7" s="196" customFormat="1" ht="45">
      <c r="A1598" s="224" t="s">
        <v>2719</v>
      </c>
      <c r="B1598" s="225">
        <v>200</v>
      </c>
      <c r="C1598" s="226" t="s">
        <v>2507</v>
      </c>
      <c r="D1598" s="227">
        <v>13680</v>
      </c>
      <c r="E1598" s="217">
        <v>13680</v>
      </c>
      <c r="F1598" s="228">
        <v>0</v>
      </c>
      <c r="G1598" s="195"/>
    </row>
    <row r="1599" spans="1:7" s="196" customFormat="1" ht="12.75">
      <c r="A1599" s="224" t="s">
        <v>2726</v>
      </c>
      <c r="B1599" s="225">
        <v>200</v>
      </c>
      <c r="C1599" s="226" t="s">
        <v>1250</v>
      </c>
      <c r="D1599" s="227">
        <v>13680</v>
      </c>
      <c r="E1599" s="217">
        <v>13680</v>
      </c>
      <c r="F1599" s="228">
        <v>0</v>
      </c>
      <c r="G1599" s="195"/>
    </row>
    <row r="1600" spans="1:7" s="196" customFormat="1" ht="22.5">
      <c r="A1600" s="224" t="s">
        <v>1248</v>
      </c>
      <c r="B1600" s="225">
        <v>200</v>
      </c>
      <c r="C1600" s="226" t="s">
        <v>1251</v>
      </c>
      <c r="D1600" s="227">
        <v>13680</v>
      </c>
      <c r="E1600" s="217">
        <v>13680</v>
      </c>
      <c r="F1600" s="228">
        <v>0</v>
      </c>
      <c r="G1600" s="195"/>
    </row>
    <row r="1601" spans="1:7" ht="12.75">
      <c r="A1601" s="193" t="s">
        <v>2777</v>
      </c>
      <c r="B1601" s="213">
        <v>200</v>
      </c>
      <c r="C1601" s="191" t="s">
        <v>1252</v>
      </c>
      <c r="D1601" s="222">
        <v>10510</v>
      </c>
      <c r="E1601" s="220">
        <v>10510</v>
      </c>
      <c r="F1601" s="223">
        <v>0</v>
      </c>
      <c r="G1601" s="188"/>
    </row>
    <row r="1602" spans="1:7" s="196" customFormat="1" ht="12.75">
      <c r="A1602" s="193" t="s">
        <v>1037</v>
      </c>
      <c r="B1602" s="213">
        <v>200</v>
      </c>
      <c r="C1602" s="191" t="s">
        <v>1253</v>
      </c>
      <c r="D1602" s="222">
        <v>3170</v>
      </c>
      <c r="E1602" s="220">
        <v>3170</v>
      </c>
      <c r="F1602" s="223">
        <v>0</v>
      </c>
      <c r="G1602" s="195"/>
    </row>
    <row r="1603" spans="1:7" s="196" customFormat="1" ht="78.75">
      <c r="A1603" s="229" t="s">
        <v>2872</v>
      </c>
      <c r="B1603" s="230">
        <v>200</v>
      </c>
      <c r="C1603" s="226" t="s">
        <v>1254</v>
      </c>
      <c r="D1603" s="227">
        <v>216140</v>
      </c>
      <c r="E1603" s="217">
        <v>216140</v>
      </c>
      <c r="F1603" s="228">
        <v>0</v>
      </c>
      <c r="G1603" s="195"/>
    </row>
    <row r="1604" spans="1:7" s="196" customFormat="1" ht="22.5">
      <c r="A1604" s="224" t="s">
        <v>2731</v>
      </c>
      <c r="B1604" s="225">
        <v>200</v>
      </c>
      <c r="C1604" s="226" t="s">
        <v>1255</v>
      </c>
      <c r="D1604" s="227">
        <v>216140</v>
      </c>
      <c r="E1604" s="217">
        <v>216140</v>
      </c>
      <c r="F1604" s="228">
        <v>0</v>
      </c>
      <c r="G1604" s="195"/>
    </row>
    <row r="1605" spans="1:7" s="196" customFormat="1" ht="12.75">
      <c r="A1605" s="224" t="s">
        <v>2733</v>
      </c>
      <c r="B1605" s="225">
        <v>200</v>
      </c>
      <c r="C1605" s="226" t="s">
        <v>1256</v>
      </c>
      <c r="D1605" s="227">
        <v>216140</v>
      </c>
      <c r="E1605" s="217">
        <v>216140</v>
      </c>
      <c r="F1605" s="228">
        <v>0</v>
      </c>
      <c r="G1605" s="195"/>
    </row>
    <row r="1606" spans="1:7" ht="12.75">
      <c r="A1606" s="224" t="s">
        <v>2179</v>
      </c>
      <c r="B1606" s="225">
        <v>200</v>
      </c>
      <c r="C1606" s="226" t="s">
        <v>1257</v>
      </c>
      <c r="D1606" s="227">
        <v>216140</v>
      </c>
      <c r="E1606" s="217">
        <v>216140</v>
      </c>
      <c r="F1606" s="228">
        <v>0</v>
      </c>
      <c r="G1606" s="188"/>
    </row>
    <row r="1607" spans="1:7" ht="22.5">
      <c r="A1607" s="193" t="s">
        <v>2906</v>
      </c>
      <c r="B1607" s="213">
        <v>200</v>
      </c>
      <c r="C1607" s="191" t="s">
        <v>1258</v>
      </c>
      <c r="D1607" s="222">
        <v>216140</v>
      </c>
      <c r="E1607" s="220">
        <v>216140</v>
      </c>
      <c r="F1607" s="223">
        <v>0</v>
      </c>
      <c r="G1607" s="188"/>
    </row>
    <row r="1608" spans="1:7" s="196" customFormat="1" ht="22.5">
      <c r="A1608" s="224" t="s">
        <v>629</v>
      </c>
      <c r="B1608" s="225">
        <v>200</v>
      </c>
      <c r="C1608" s="226" t="s">
        <v>630</v>
      </c>
      <c r="D1608" s="227">
        <v>1945300</v>
      </c>
      <c r="E1608" s="217">
        <v>1945300</v>
      </c>
      <c r="F1608" s="228">
        <v>0</v>
      </c>
      <c r="G1608" s="195"/>
    </row>
    <row r="1609" spans="1:7" ht="22.5">
      <c r="A1609" s="224" t="s">
        <v>2731</v>
      </c>
      <c r="B1609" s="225">
        <v>200</v>
      </c>
      <c r="C1609" s="226" t="s">
        <v>631</v>
      </c>
      <c r="D1609" s="227">
        <v>1945300</v>
      </c>
      <c r="E1609" s="217">
        <v>1945300</v>
      </c>
      <c r="F1609" s="228">
        <v>0</v>
      </c>
      <c r="G1609" s="188"/>
    </row>
    <row r="1610" spans="1:7" ht="12.75">
      <c r="A1610" s="224" t="s">
        <v>2733</v>
      </c>
      <c r="B1610" s="225">
        <v>200</v>
      </c>
      <c r="C1610" s="226" t="s">
        <v>632</v>
      </c>
      <c r="D1610" s="227">
        <v>1945300</v>
      </c>
      <c r="E1610" s="217">
        <v>1945300</v>
      </c>
      <c r="F1610" s="228">
        <v>0</v>
      </c>
      <c r="G1610" s="188"/>
    </row>
    <row r="1611" spans="1:7" ht="12.75">
      <c r="A1611" s="224" t="s">
        <v>2179</v>
      </c>
      <c r="B1611" s="225">
        <v>200</v>
      </c>
      <c r="C1611" s="226" t="s">
        <v>633</v>
      </c>
      <c r="D1611" s="227">
        <v>1945300</v>
      </c>
      <c r="E1611" s="217">
        <v>1945300</v>
      </c>
      <c r="F1611" s="228">
        <v>0</v>
      </c>
      <c r="G1611" s="188"/>
    </row>
    <row r="1612" spans="1:7" s="196" customFormat="1" ht="22.5">
      <c r="A1612" s="193" t="s">
        <v>2906</v>
      </c>
      <c r="B1612" s="213">
        <v>200</v>
      </c>
      <c r="C1612" s="191" t="s">
        <v>1237</v>
      </c>
      <c r="D1612" s="222">
        <v>1945300</v>
      </c>
      <c r="E1612" s="220">
        <v>1945300</v>
      </c>
      <c r="F1612" s="223">
        <v>0</v>
      </c>
      <c r="G1612" s="195"/>
    </row>
    <row r="1613" spans="1:7" s="196" customFormat="1" ht="45">
      <c r="A1613" s="224" t="s">
        <v>2214</v>
      </c>
      <c r="B1613" s="225">
        <v>200</v>
      </c>
      <c r="C1613" s="226" t="s">
        <v>2526</v>
      </c>
      <c r="D1613" s="227">
        <v>11402030</v>
      </c>
      <c r="E1613" s="217">
        <v>11247452.38</v>
      </c>
      <c r="F1613" s="228">
        <v>154577.62</v>
      </c>
      <c r="G1613" s="195"/>
    </row>
    <row r="1614" spans="1:7" s="196" customFormat="1" ht="45">
      <c r="A1614" s="224" t="s">
        <v>2719</v>
      </c>
      <c r="B1614" s="225">
        <v>200</v>
      </c>
      <c r="C1614" s="226" t="s">
        <v>2527</v>
      </c>
      <c r="D1614" s="227">
        <v>3197930</v>
      </c>
      <c r="E1614" s="217">
        <v>3043352.38</v>
      </c>
      <c r="F1614" s="228">
        <v>154577.62</v>
      </c>
      <c r="G1614" s="195"/>
    </row>
    <row r="1615" spans="1:7" ht="12.75">
      <c r="A1615" s="224" t="s">
        <v>2726</v>
      </c>
      <c r="B1615" s="225">
        <v>200</v>
      </c>
      <c r="C1615" s="226" t="s">
        <v>2528</v>
      </c>
      <c r="D1615" s="227">
        <v>3197930</v>
      </c>
      <c r="E1615" s="217">
        <v>3043352.38</v>
      </c>
      <c r="F1615" s="228">
        <v>154577.62</v>
      </c>
      <c r="G1615" s="188"/>
    </row>
    <row r="1616" spans="1:7" ht="22.5">
      <c r="A1616" s="224" t="s">
        <v>1248</v>
      </c>
      <c r="B1616" s="225">
        <v>200</v>
      </c>
      <c r="C1616" s="226" t="s">
        <v>2529</v>
      </c>
      <c r="D1616" s="227">
        <v>3197930</v>
      </c>
      <c r="E1616" s="217">
        <v>3043352.38</v>
      </c>
      <c r="F1616" s="228">
        <v>154577.62</v>
      </c>
      <c r="G1616" s="188"/>
    </row>
    <row r="1617" spans="1:7" ht="12.75">
      <c r="A1617" s="193" t="s">
        <v>2777</v>
      </c>
      <c r="B1617" s="213">
        <v>200</v>
      </c>
      <c r="C1617" s="191" t="s">
        <v>2530</v>
      </c>
      <c r="D1617" s="222">
        <v>2446480</v>
      </c>
      <c r="E1617" s="220">
        <v>2368600.15</v>
      </c>
      <c r="F1617" s="223">
        <v>77879.8500000001</v>
      </c>
      <c r="G1617" s="188"/>
    </row>
    <row r="1618" spans="1:7" ht="12.75">
      <c r="A1618" s="193" t="s">
        <v>1037</v>
      </c>
      <c r="B1618" s="213">
        <v>200</v>
      </c>
      <c r="C1618" s="191" t="s">
        <v>2531</v>
      </c>
      <c r="D1618" s="222">
        <v>751450</v>
      </c>
      <c r="E1618" s="220">
        <v>674752.23</v>
      </c>
      <c r="F1618" s="223">
        <v>76697.77</v>
      </c>
      <c r="G1618" s="188"/>
    </row>
    <row r="1619" spans="1:7" s="196" customFormat="1" ht="22.5">
      <c r="A1619" s="224" t="s">
        <v>2731</v>
      </c>
      <c r="B1619" s="225">
        <v>200</v>
      </c>
      <c r="C1619" s="226" t="s">
        <v>2532</v>
      </c>
      <c r="D1619" s="227">
        <v>8204100</v>
      </c>
      <c r="E1619" s="217">
        <v>8204100</v>
      </c>
      <c r="F1619" s="228">
        <v>0</v>
      </c>
      <c r="G1619" s="195"/>
    </row>
    <row r="1620" spans="1:7" s="196" customFormat="1" ht="12.75">
      <c r="A1620" s="224" t="s">
        <v>2733</v>
      </c>
      <c r="B1620" s="225">
        <v>200</v>
      </c>
      <c r="C1620" s="226" t="s">
        <v>2533</v>
      </c>
      <c r="D1620" s="227">
        <v>8204100</v>
      </c>
      <c r="E1620" s="217">
        <v>8204100</v>
      </c>
      <c r="F1620" s="228">
        <v>0</v>
      </c>
      <c r="G1620" s="195"/>
    </row>
    <row r="1621" spans="1:7" s="196" customFormat="1" ht="12.75">
      <c r="A1621" s="224" t="s">
        <v>2179</v>
      </c>
      <c r="B1621" s="225">
        <v>200</v>
      </c>
      <c r="C1621" s="226" t="s">
        <v>2534</v>
      </c>
      <c r="D1621" s="227">
        <v>8204100</v>
      </c>
      <c r="E1621" s="217">
        <v>8204100</v>
      </c>
      <c r="F1621" s="228">
        <v>0</v>
      </c>
      <c r="G1621" s="195"/>
    </row>
    <row r="1622" spans="1:7" ht="22.5">
      <c r="A1622" s="193" t="s">
        <v>2906</v>
      </c>
      <c r="B1622" s="213">
        <v>200</v>
      </c>
      <c r="C1622" s="191" t="s">
        <v>2535</v>
      </c>
      <c r="D1622" s="222">
        <v>8204100</v>
      </c>
      <c r="E1622" s="220">
        <v>8204100</v>
      </c>
      <c r="F1622" s="223">
        <v>0</v>
      </c>
      <c r="G1622" s="188"/>
    </row>
    <row r="1623" spans="1:7" s="196" customFormat="1" ht="56.25">
      <c r="A1623" s="229" t="s">
        <v>2873</v>
      </c>
      <c r="B1623" s="230">
        <v>200</v>
      </c>
      <c r="C1623" s="226" t="s">
        <v>2536</v>
      </c>
      <c r="D1623" s="227">
        <v>219551527.52</v>
      </c>
      <c r="E1623" s="217">
        <v>218159403.39</v>
      </c>
      <c r="F1623" s="228">
        <v>1392124.13</v>
      </c>
      <c r="G1623" s="195"/>
    </row>
    <row r="1624" spans="1:7" s="196" customFormat="1" ht="45">
      <c r="A1624" s="224" t="s">
        <v>2719</v>
      </c>
      <c r="B1624" s="225">
        <v>200</v>
      </c>
      <c r="C1624" s="226" t="s">
        <v>2537</v>
      </c>
      <c r="D1624" s="227">
        <v>56415650</v>
      </c>
      <c r="E1624" s="217">
        <v>55023525.86999999</v>
      </c>
      <c r="F1624" s="228">
        <v>1392124.13</v>
      </c>
      <c r="G1624" s="195"/>
    </row>
    <row r="1625" spans="1:7" s="196" customFormat="1" ht="12.75">
      <c r="A1625" s="224" t="s">
        <v>2726</v>
      </c>
      <c r="B1625" s="225">
        <v>200</v>
      </c>
      <c r="C1625" s="226" t="s">
        <v>2538</v>
      </c>
      <c r="D1625" s="227">
        <v>56415650</v>
      </c>
      <c r="E1625" s="217">
        <v>55023525.86999999</v>
      </c>
      <c r="F1625" s="228">
        <v>1392124.13</v>
      </c>
      <c r="G1625" s="195"/>
    </row>
    <row r="1626" spans="1:7" s="196" customFormat="1" ht="22.5">
      <c r="A1626" s="224" t="s">
        <v>1248</v>
      </c>
      <c r="B1626" s="225">
        <v>200</v>
      </c>
      <c r="C1626" s="226" t="s">
        <v>2539</v>
      </c>
      <c r="D1626" s="227">
        <v>56362101</v>
      </c>
      <c r="E1626" s="217">
        <v>54969976.86999999</v>
      </c>
      <c r="F1626" s="228">
        <v>1392124.13</v>
      </c>
      <c r="G1626" s="195"/>
    </row>
    <row r="1627" spans="1:7" s="196" customFormat="1" ht="12.75">
      <c r="A1627" s="193" t="s">
        <v>2777</v>
      </c>
      <c r="B1627" s="213">
        <v>200</v>
      </c>
      <c r="C1627" s="191" t="s">
        <v>2540</v>
      </c>
      <c r="D1627" s="222">
        <v>43234697</v>
      </c>
      <c r="E1627" s="220">
        <v>43234696.99999999</v>
      </c>
      <c r="F1627" s="223">
        <v>0</v>
      </c>
      <c r="G1627" s="195"/>
    </row>
    <row r="1628" spans="1:7" s="196" customFormat="1" ht="12.75">
      <c r="A1628" s="193" t="s">
        <v>1037</v>
      </c>
      <c r="B1628" s="213">
        <v>200</v>
      </c>
      <c r="C1628" s="191" t="s">
        <v>2541</v>
      </c>
      <c r="D1628" s="222">
        <v>13127404</v>
      </c>
      <c r="E1628" s="220">
        <v>11735279.87</v>
      </c>
      <c r="F1628" s="223">
        <v>1392124.13</v>
      </c>
      <c r="G1628" s="195"/>
    </row>
    <row r="1629" spans="1:7" ht="22.5">
      <c r="A1629" s="224" t="s">
        <v>1249</v>
      </c>
      <c r="B1629" s="225">
        <v>200</v>
      </c>
      <c r="C1629" s="226" t="s">
        <v>2542</v>
      </c>
      <c r="D1629" s="227">
        <v>53549</v>
      </c>
      <c r="E1629" s="217">
        <v>53549</v>
      </c>
      <c r="F1629" s="228">
        <v>0</v>
      </c>
      <c r="G1629" s="188"/>
    </row>
    <row r="1630" spans="1:7" ht="12.75">
      <c r="A1630" s="193" t="s">
        <v>1036</v>
      </c>
      <c r="B1630" s="213">
        <v>200</v>
      </c>
      <c r="C1630" s="191" t="s">
        <v>2543</v>
      </c>
      <c r="D1630" s="222">
        <v>10855</v>
      </c>
      <c r="E1630" s="220">
        <v>10855</v>
      </c>
      <c r="F1630" s="223">
        <v>0</v>
      </c>
      <c r="G1630" s="188"/>
    </row>
    <row r="1631" spans="1:7" s="196" customFormat="1" ht="12.75">
      <c r="A1631" s="193" t="s">
        <v>1039</v>
      </c>
      <c r="B1631" s="213">
        <v>200</v>
      </c>
      <c r="C1631" s="191" t="s">
        <v>2544</v>
      </c>
      <c r="D1631" s="222">
        <v>36394</v>
      </c>
      <c r="E1631" s="220">
        <v>36394</v>
      </c>
      <c r="F1631" s="223">
        <v>0</v>
      </c>
      <c r="G1631" s="195"/>
    </row>
    <row r="1632" spans="1:7" ht="12.75">
      <c r="A1632" s="193" t="s">
        <v>1042</v>
      </c>
      <c r="B1632" s="213">
        <v>200</v>
      </c>
      <c r="C1632" s="191" t="s">
        <v>2545</v>
      </c>
      <c r="D1632" s="222">
        <v>6300</v>
      </c>
      <c r="E1632" s="220">
        <v>6300</v>
      </c>
      <c r="F1632" s="223">
        <v>0</v>
      </c>
      <c r="G1632" s="188"/>
    </row>
    <row r="1633" spans="1:7" ht="22.5">
      <c r="A1633" s="224" t="s">
        <v>2721</v>
      </c>
      <c r="B1633" s="225">
        <v>200</v>
      </c>
      <c r="C1633" s="226" t="s">
        <v>2546</v>
      </c>
      <c r="D1633" s="227">
        <v>1701818.52</v>
      </c>
      <c r="E1633" s="217">
        <v>1701818.52</v>
      </c>
      <c r="F1633" s="228">
        <v>0</v>
      </c>
      <c r="G1633" s="188"/>
    </row>
    <row r="1634" spans="1:7" ht="22.5">
      <c r="A1634" s="224" t="s">
        <v>2722</v>
      </c>
      <c r="B1634" s="225">
        <v>200</v>
      </c>
      <c r="C1634" s="226" t="s">
        <v>2547</v>
      </c>
      <c r="D1634" s="227">
        <v>1701818.52</v>
      </c>
      <c r="E1634" s="217">
        <v>1701818.52</v>
      </c>
      <c r="F1634" s="228">
        <v>0</v>
      </c>
      <c r="G1634" s="188"/>
    </row>
    <row r="1635" spans="1:7" s="196" customFormat="1" ht="22.5">
      <c r="A1635" s="224" t="s">
        <v>3014</v>
      </c>
      <c r="B1635" s="225">
        <v>200</v>
      </c>
      <c r="C1635" s="226" t="s">
        <v>2548</v>
      </c>
      <c r="D1635" s="227">
        <v>1701818.52</v>
      </c>
      <c r="E1635" s="217">
        <v>1701818.52</v>
      </c>
      <c r="F1635" s="228">
        <v>0</v>
      </c>
      <c r="G1635" s="195"/>
    </row>
    <row r="1636" spans="1:7" s="196" customFormat="1" ht="12.75">
      <c r="A1636" s="193" t="s">
        <v>1038</v>
      </c>
      <c r="B1636" s="213">
        <v>200</v>
      </c>
      <c r="C1636" s="191" t="s">
        <v>2549</v>
      </c>
      <c r="D1636" s="222">
        <v>386568</v>
      </c>
      <c r="E1636" s="220">
        <v>386568</v>
      </c>
      <c r="F1636" s="223">
        <v>0</v>
      </c>
      <c r="G1636" s="195"/>
    </row>
    <row r="1637" spans="1:7" s="196" customFormat="1" ht="12.75">
      <c r="A1637" s="193" t="s">
        <v>1042</v>
      </c>
      <c r="B1637" s="213">
        <v>200</v>
      </c>
      <c r="C1637" s="191" t="s">
        <v>2550</v>
      </c>
      <c r="D1637" s="222">
        <v>189742.27</v>
      </c>
      <c r="E1637" s="220">
        <v>189742.27</v>
      </c>
      <c r="F1637" s="223">
        <v>0</v>
      </c>
      <c r="G1637" s="195"/>
    </row>
    <row r="1638" spans="1:7" ht="12.75">
      <c r="A1638" s="193" t="s">
        <v>1044</v>
      </c>
      <c r="B1638" s="213">
        <v>200</v>
      </c>
      <c r="C1638" s="191" t="s">
        <v>2551</v>
      </c>
      <c r="D1638" s="222">
        <v>475193.25</v>
      </c>
      <c r="E1638" s="220">
        <v>475193.25</v>
      </c>
      <c r="F1638" s="223">
        <v>0</v>
      </c>
      <c r="G1638" s="188"/>
    </row>
    <row r="1639" spans="1:7" s="196" customFormat="1" ht="12.75">
      <c r="A1639" s="193" t="s">
        <v>1045</v>
      </c>
      <c r="B1639" s="213">
        <v>200</v>
      </c>
      <c r="C1639" s="191" t="s">
        <v>2552</v>
      </c>
      <c r="D1639" s="222">
        <v>650315</v>
      </c>
      <c r="E1639" s="220">
        <v>650315</v>
      </c>
      <c r="F1639" s="223">
        <v>0</v>
      </c>
      <c r="G1639" s="195"/>
    </row>
    <row r="1640" spans="1:7" ht="22.5">
      <c r="A1640" s="224" t="s">
        <v>2731</v>
      </c>
      <c r="B1640" s="225">
        <v>200</v>
      </c>
      <c r="C1640" s="226" t="s">
        <v>2553</v>
      </c>
      <c r="D1640" s="227">
        <v>161434059</v>
      </c>
      <c r="E1640" s="217">
        <v>161434059</v>
      </c>
      <c r="F1640" s="228">
        <v>0</v>
      </c>
      <c r="G1640" s="188"/>
    </row>
    <row r="1641" spans="1:7" ht="12.75">
      <c r="A1641" s="224" t="s">
        <v>2733</v>
      </c>
      <c r="B1641" s="225">
        <v>200</v>
      </c>
      <c r="C1641" s="226" t="s">
        <v>2554</v>
      </c>
      <c r="D1641" s="227">
        <v>161434059</v>
      </c>
      <c r="E1641" s="217">
        <v>161434059</v>
      </c>
      <c r="F1641" s="228">
        <v>0</v>
      </c>
      <c r="G1641" s="188"/>
    </row>
    <row r="1642" spans="1:7" ht="33.75">
      <c r="A1642" s="224" t="s">
        <v>2178</v>
      </c>
      <c r="B1642" s="225">
        <v>200</v>
      </c>
      <c r="C1642" s="226" t="s">
        <v>2555</v>
      </c>
      <c r="D1642" s="227">
        <v>161434059</v>
      </c>
      <c r="E1642" s="217">
        <v>161434059</v>
      </c>
      <c r="F1642" s="228">
        <v>0</v>
      </c>
      <c r="G1642" s="188"/>
    </row>
    <row r="1643" spans="1:7" ht="22.5">
      <c r="A1643" s="193" t="s">
        <v>2906</v>
      </c>
      <c r="B1643" s="213">
        <v>200</v>
      </c>
      <c r="C1643" s="191" t="s">
        <v>2556</v>
      </c>
      <c r="D1643" s="222">
        <v>161434059</v>
      </c>
      <c r="E1643" s="220">
        <v>161434059</v>
      </c>
      <c r="F1643" s="223">
        <v>0</v>
      </c>
      <c r="G1643" s="188"/>
    </row>
    <row r="1644" spans="1:7" ht="12.75">
      <c r="A1644" s="224" t="s">
        <v>2425</v>
      </c>
      <c r="B1644" s="225">
        <v>200</v>
      </c>
      <c r="C1644" s="226" t="s">
        <v>2557</v>
      </c>
      <c r="D1644" s="227">
        <v>1545342465.9099998</v>
      </c>
      <c r="E1644" s="217">
        <v>1522148268.5800002</v>
      </c>
      <c r="F1644" s="228">
        <v>23194197.32999999</v>
      </c>
      <c r="G1644" s="188"/>
    </row>
    <row r="1645" spans="1:7" ht="33.75">
      <c r="A1645" s="224" t="s">
        <v>3041</v>
      </c>
      <c r="B1645" s="225">
        <v>200</v>
      </c>
      <c r="C1645" s="226" t="s">
        <v>2558</v>
      </c>
      <c r="D1645" s="227">
        <v>1531309155.9099998</v>
      </c>
      <c r="E1645" s="217">
        <v>1508114972.8700001</v>
      </c>
      <c r="F1645" s="228">
        <v>23194183.03999999</v>
      </c>
      <c r="G1645" s="188"/>
    </row>
    <row r="1646" spans="1:7" ht="22.5">
      <c r="A1646" s="224" t="s">
        <v>1839</v>
      </c>
      <c r="B1646" s="225">
        <v>200</v>
      </c>
      <c r="C1646" s="226" t="s">
        <v>2559</v>
      </c>
      <c r="D1646" s="227">
        <v>479515767.96</v>
      </c>
      <c r="E1646" s="217">
        <v>464448353.15999997</v>
      </c>
      <c r="F1646" s="228">
        <v>15067414.800000003</v>
      </c>
      <c r="G1646" s="188"/>
    </row>
    <row r="1647" spans="1:7" ht="45">
      <c r="A1647" s="224" t="s">
        <v>2719</v>
      </c>
      <c r="B1647" s="225">
        <v>200</v>
      </c>
      <c r="C1647" s="226" t="s">
        <v>2560</v>
      </c>
      <c r="D1647" s="227">
        <v>263679696.28</v>
      </c>
      <c r="E1647" s="217">
        <v>263482655.12999994</v>
      </c>
      <c r="F1647" s="228">
        <v>197041.1499999985</v>
      </c>
      <c r="G1647" s="188"/>
    </row>
    <row r="1648" spans="1:7" s="196" customFormat="1" ht="12.75">
      <c r="A1648" s="224" t="s">
        <v>2726</v>
      </c>
      <c r="B1648" s="225">
        <v>200</v>
      </c>
      <c r="C1648" s="226" t="s">
        <v>2561</v>
      </c>
      <c r="D1648" s="227">
        <v>263679696.28</v>
      </c>
      <c r="E1648" s="217">
        <v>263482655.12999994</v>
      </c>
      <c r="F1648" s="228">
        <v>197041.1499999985</v>
      </c>
      <c r="G1648" s="195"/>
    </row>
    <row r="1649" spans="1:7" s="196" customFormat="1" ht="22.5">
      <c r="A1649" s="224" t="s">
        <v>1248</v>
      </c>
      <c r="B1649" s="225">
        <v>200</v>
      </c>
      <c r="C1649" s="226" t="s">
        <v>2562</v>
      </c>
      <c r="D1649" s="227">
        <v>235333302</v>
      </c>
      <c r="E1649" s="217">
        <v>235143732.55999994</v>
      </c>
      <c r="F1649" s="228">
        <v>189569.43999999762</v>
      </c>
      <c r="G1649" s="195"/>
    </row>
    <row r="1650" spans="1:7" s="196" customFormat="1" ht="12.75">
      <c r="A1650" s="193" t="s">
        <v>2777</v>
      </c>
      <c r="B1650" s="213">
        <v>200</v>
      </c>
      <c r="C1650" s="191" t="s">
        <v>2563</v>
      </c>
      <c r="D1650" s="222">
        <v>182640865</v>
      </c>
      <c r="E1650" s="220">
        <v>182640364.99999997</v>
      </c>
      <c r="F1650" s="223">
        <v>500</v>
      </c>
      <c r="G1650" s="195"/>
    </row>
    <row r="1651" spans="1:7" ht="12.75">
      <c r="A1651" s="193" t="s">
        <v>1037</v>
      </c>
      <c r="B1651" s="213">
        <v>200</v>
      </c>
      <c r="C1651" s="191" t="s">
        <v>2564</v>
      </c>
      <c r="D1651" s="222">
        <v>52692437</v>
      </c>
      <c r="E1651" s="220">
        <v>52503367.55999999</v>
      </c>
      <c r="F1651" s="223">
        <v>189069.43999999762</v>
      </c>
      <c r="G1651" s="188"/>
    </row>
    <row r="1652" spans="1:7" s="196" customFormat="1" ht="22.5">
      <c r="A1652" s="224" t="s">
        <v>1249</v>
      </c>
      <c r="B1652" s="225">
        <v>200</v>
      </c>
      <c r="C1652" s="226" t="s">
        <v>2565</v>
      </c>
      <c r="D1652" s="227">
        <v>28346394.28</v>
      </c>
      <c r="E1652" s="217">
        <v>28338922.570000004</v>
      </c>
      <c r="F1652" s="228">
        <v>7471.710000000894</v>
      </c>
      <c r="G1652" s="195"/>
    </row>
    <row r="1653" spans="1:7" s="196" customFormat="1" ht="12.75">
      <c r="A1653" s="193" t="s">
        <v>1036</v>
      </c>
      <c r="B1653" s="213">
        <v>200</v>
      </c>
      <c r="C1653" s="191" t="s">
        <v>2566</v>
      </c>
      <c r="D1653" s="222">
        <v>27210142.05</v>
      </c>
      <c r="E1653" s="220">
        <v>27202670.340000004</v>
      </c>
      <c r="F1653" s="223">
        <v>7471.710000000894</v>
      </c>
      <c r="G1653" s="195"/>
    </row>
    <row r="1654" spans="1:7" s="196" customFormat="1" ht="12.75">
      <c r="A1654" s="193" t="s">
        <v>1039</v>
      </c>
      <c r="B1654" s="213">
        <v>200</v>
      </c>
      <c r="C1654" s="191" t="s">
        <v>2567</v>
      </c>
      <c r="D1654" s="222">
        <v>881560.12</v>
      </c>
      <c r="E1654" s="220">
        <v>881560.12</v>
      </c>
      <c r="F1654" s="223">
        <v>0</v>
      </c>
      <c r="G1654" s="195"/>
    </row>
    <row r="1655" spans="1:7" s="196" customFormat="1" ht="12.75">
      <c r="A1655" s="193" t="s">
        <v>1042</v>
      </c>
      <c r="B1655" s="213">
        <v>200</v>
      </c>
      <c r="C1655" s="191" t="s">
        <v>2568</v>
      </c>
      <c r="D1655" s="222">
        <v>254692.11</v>
      </c>
      <c r="E1655" s="220">
        <v>254692.11</v>
      </c>
      <c r="F1655" s="223">
        <v>0</v>
      </c>
      <c r="G1655" s="195"/>
    </row>
    <row r="1656" spans="1:7" ht="22.5">
      <c r="A1656" s="224" t="s">
        <v>2721</v>
      </c>
      <c r="B1656" s="225">
        <v>200</v>
      </c>
      <c r="C1656" s="226" t="s">
        <v>2569</v>
      </c>
      <c r="D1656" s="227">
        <v>215484504.51</v>
      </c>
      <c r="E1656" s="217">
        <v>200614130.86</v>
      </c>
      <c r="F1656" s="228">
        <v>14870373.650000004</v>
      </c>
      <c r="G1656" s="188"/>
    </row>
    <row r="1657" spans="1:7" ht="22.5">
      <c r="A1657" s="224" t="s">
        <v>2722</v>
      </c>
      <c r="B1657" s="225">
        <v>200</v>
      </c>
      <c r="C1657" s="226" t="s">
        <v>2570</v>
      </c>
      <c r="D1657" s="227">
        <v>215484504.51</v>
      </c>
      <c r="E1657" s="217">
        <v>200614130.86</v>
      </c>
      <c r="F1657" s="228">
        <v>14870373.650000004</v>
      </c>
      <c r="G1657" s="188"/>
    </row>
    <row r="1658" spans="1:7" s="196" customFormat="1" ht="22.5">
      <c r="A1658" s="224" t="s">
        <v>1817</v>
      </c>
      <c r="B1658" s="225">
        <v>200</v>
      </c>
      <c r="C1658" s="226" t="s">
        <v>2571</v>
      </c>
      <c r="D1658" s="227">
        <v>40938597.89</v>
      </c>
      <c r="E1658" s="217">
        <v>27383782</v>
      </c>
      <c r="F1658" s="228">
        <v>13554815.89</v>
      </c>
      <c r="G1658" s="195"/>
    </row>
    <row r="1659" spans="1:7" ht="12.75">
      <c r="A1659" s="193" t="s">
        <v>1041</v>
      </c>
      <c r="B1659" s="213">
        <v>200</v>
      </c>
      <c r="C1659" s="191" t="s">
        <v>2572</v>
      </c>
      <c r="D1659" s="222">
        <v>40938597.89</v>
      </c>
      <c r="E1659" s="220">
        <v>27383782</v>
      </c>
      <c r="F1659" s="223">
        <v>13554815.89</v>
      </c>
      <c r="G1659" s="188"/>
    </row>
    <row r="1660" spans="1:7" ht="22.5">
      <c r="A1660" s="224" t="s">
        <v>3014</v>
      </c>
      <c r="B1660" s="225">
        <v>200</v>
      </c>
      <c r="C1660" s="226" t="s">
        <v>2573</v>
      </c>
      <c r="D1660" s="227">
        <v>174545906.62</v>
      </c>
      <c r="E1660" s="217">
        <v>173230348.86</v>
      </c>
      <c r="F1660" s="228">
        <v>1315557.76</v>
      </c>
      <c r="G1660" s="188"/>
    </row>
    <row r="1661" spans="1:7" ht="12.75">
      <c r="A1661" s="193" t="s">
        <v>1038</v>
      </c>
      <c r="B1661" s="213">
        <v>200</v>
      </c>
      <c r="C1661" s="191" t="s">
        <v>2574</v>
      </c>
      <c r="D1661" s="222">
        <v>3433110</v>
      </c>
      <c r="E1661" s="220">
        <v>3397686.41</v>
      </c>
      <c r="F1661" s="223">
        <v>35423.58999999985</v>
      </c>
      <c r="G1661" s="188"/>
    </row>
    <row r="1662" spans="1:7" s="196" customFormat="1" ht="12.75">
      <c r="A1662" s="193" t="s">
        <v>1039</v>
      </c>
      <c r="B1662" s="213">
        <v>200</v>
      </c>
      <c r="C1662" s="191" t="s">
        <v>2575</v>
      </c>
      <c r="D1662" s="222">
        <v>8055196.09</v>
      </c>
      <c r="E1662" s="220">
        <v>7629468.090000001</v>
      </c>
      <c r="F1662" s="223">
        <v>425728</v>
      </c>
      <c r="G1662" s="195"/>
    </row>
    <row r="1663" spans="1:7" s="196" customFormat="1" ht="12.75">
      <c r="A1663" s="193" t="s">
        <v>1040</v>
      </c>
      <c r="B1663" s="213">
        <v>200</v>
      </c>
      <c r="C1663" s="191" t="s">
        <v>2576</v>
      </c>
      <c r="D1663" s="222">
        <v>89089864.91</v>
      </c>
      <c r="E1663" s="220">
        <v>88253736.32000001</v>
      </c>
      <c r="F1663" s="223">
        <v>836128.5900000036</v>
      </c>
      <c r="G1663" s="195"/>
    </row>
    <row r="1664" spans="1:7" s="196" customFormat="1" ht="12.75">
      <c r="A1664" s="193" t="s">
        <v>1041</v>
      </c>
      <c r="B1664" s="213">
        <v>200</v>
      </c>
      <c r="C1664" s="191" t="s">
        <v>2577</v>
      </c>
      <c r="D1664" s="222">
        <v>18577391.92</v>
      </c>
      <c r="E1664" s="220">
        <v>18577302.78000001</v>
      </c>
      <c r="F1664" s="223">
        <v>89.14000000059605</v>
      </c>
      <c r="G1664" s="195"/>
    </row>
    <row r="1665" spans="1:7" ht="12.75">
      <c r="A1665" s="193" t="s">
        <v>1042</v>
      </c>
      <c r="B1665" s="213">
        <v>200</v>
      </c>
      <c r="C1665" s="191" t="s">
        <v>2578</v>
      </c>
      <c r="D1665" s="222">
        <v>9384843.91</v>
      </c>
      <c r="E1665" s="220">
        <v>9384843.58</v>
      </c>
      <c r="F1665" s="223">
        <v>0.3300000000745058</v>
      </c>
      <c r="G1665" s="188"/>
    </row>
    <row r="1666" spans="1:7" s="196" customFormat="1" ht="12.75">
      <c r="A1666" s="193" t="s">
        <v>1043</v>
      </c>
      <c r="B1666" s="213">
        <v>200</v>
      </c>
      <c r="C1666" s="191" t="s">
        <v>2579</v>
      </c>
      <c r="D1666" s="222">
        <v>124800</v>
      </c>
      <c r="E1666" s="220">
        <v>106800</v>
      </c>
      <c r="F1666" s="223">
        <v>18000</v>
      </c>
      <c r="G1666" s="195"/>
    </row>
    <row r="1667" spans="1:7" ht="12.75">
      <c r="A1667" s="193" t="s">
        <v>1044</v>
      </c>
      <c r="B1667" s="213">
        <v>200</v>
      </c>
      <c r="C1667" s="191" t="s">
        <v>2580</v>
      </c>
      <c r="D1667" s="222">
        <v>8798602.64</v>
      </c>
      <c r="E1667" s="220">
        <v>8798602.639999999</v>
      </c>
      <c r="F1667" s="223">
        <v>0</v>
      </c>
      <c r="G1667" s="188"/>
    </row>
    <row r="1668" spans="1:7" ht="12.75">
      <c r="A1668" s="193" t="s">
        <v>1045</v>
      </c>
      <c r="B1668" s="213">
        <v>200</v>
      </c>
      <c r="C1668" s="191" t="s">
        <v>2581</v>
      </c>
      <c r="D1668" s="222">
        <v>37082097.15</v>
      </c>
      <c r="E1668" s="220">
        <v>37081909.04</v>
      </c>
      <c r="F1668" s="223">
        <v>188.10999999940395</v>
      </c>
      <c r="G1668" s="188"/>
    </row>
    <row r="1669" spans="1:7" ht="12.75">
      <c r="A1669" s="224" t="s">
        <v>2723</v>
      </c>
      <c r="B1669" s="225">
        <v>200</v>
      </c>
      <c r="C1669" s="226" t="s">
        <v>2582</v>
      </c>
      <c r="D1669" s="227">
        <v>351567.17</v>
      </c>
      <c r="E1669" s="217">
        <v>351567.17</v>
      </c>
      <c r="F1669" s="228">
        <v>0</v>
      </c>
      <c r="G1669" s="188"/>
    </row>
    <row r="1670" spans="1:7" ht="12.75">
      <c r="A1670" s="224" t="s">
        <v>2725</v>
      </c>
      <c r="B1670" s="225">
        <v>200</v>
      </c>
      <c r="C1670" s="226" t="s">
        <v>2583</v>
      </c>
      <c r="D1670" s="227">
        <v>351567.17</v>
      </c>
      <c r="E1670" s="217">
        <v>351567.17</v>
      </c>
      <c r="F1670" s="228">
        <v>0</v>
      </c>
      <c r="G1670" s="188"/>
    </row>
    <row r="1671" spans="1:7" ht="12.75">
      <c r="A1671" s="224" t="s">
        <v>3015</v>
      </c>
      <c r="B1671" s="225">
        <v>200</v>
      </c>
      <c r="C1671" s="226" t="s">
        <v>2584</v>
      </c>
      <c r="D1671" s="227">
        <v>351567.17</v>
      </c>
      <c r="E1671" s="217">
        <v>351567.17</v>
      </c>
      <c r="F1671" s="228">
        <v>0</v>
      </c>
      <c r="G1671" s="188"/>
    </row>
    <row r="1672" spans="1:7" ht="12.75">
      <c r="A1672" s="193" t="s">
        <v>1043</v>
      </c>
      <c r="B1672" s="213">
        <v>200</v>
      </c>
      <c r="C1672" s="191" t="s">
        <v>2585</v>
      </c>
      <c r="D1672" s="222">
        <v>351567.17</v>
      </c>
      <c r="E1672" s="220">
        <v>351567.17</v>
      </c>
      <c r="F1672" s="223">
        <v>0</v>
      </c>
      <c r="G1672" s="188"/>
    </row>
    <row r="1673" spans="1:7" ht="12.75">
      <c r="A1673" s="224" t="s">
        <v>1840</v>
      </c>
      <c r="B1673" s="225">
        <v>200</v>
      </c>
      <c r="C1673" s="226" t="s">
        <v>2586</v>
      </c>
      <c r="D1673" s="227">
        <v>350875069.65999997</v>
      </c>
      <c r="E1673" s="217">
        <v>349682643.09</v>
      </c>
      <c r="F1673" s="228">
        <v>1192426.57</v>
      </c>
      <c r="G1673" s="188"/>
    </row>
    <row r="1674" spans="1:7" ht="45">
      <c r="A1674" s="224" t="s">
        <v>2719</v>
      </c>
      <c r="B1674" s="225">
        <v>200</v>
      </c>
      <c r="C1674" s="226" t="s">
        <v>2587</v>
      </c>
      <c r="D1674" s="227">
        <v>178255795.27</v>
      </c>
      <c r="E1674" s="217">
        <v>177728691.64000002</v>
      </c>
      <c r="F1674" s="228">
        <v>527103.6300000045</v>
      </c>
      <c r="G1674" s="188"/>
    </row>
    <row r="1675" spans="1:7" s="196" customFormat="1" ht="12.75">
      <c r="A1675" s="224" t="s">
        <v>2726</v>
      </c>
      <c r="B1675" s="225">
        <v>200</v>
      </c>
      <c r="C1675" s="226" t="s">
        <v>2588</v>
      </c>
      <c r="D1675" s="227">
        <v>178255795.27</v>
      </c>
      <c r="E1675" s="217">
        <v>177728691.64000002</v>
      </c>
      <c r="F1675" s="228">
        <v>527103.6300000045</v>
      </c>
      <c r="G1675" s="195"/>
    </row>
    <row r="1676" spans="1:7" s="196" customFormat="1" ht="22.5">
      <c r="A1676" s="224" t="s">
        <v>1248</v>
      </c>
      <c r="B1676" s="225">
        <v>200</v>
      </c>
      <c r="C1676" s="226" t="s">
        <v>2589</v>
      </c>
      <c r="D1676" s="227">
        <v>165601260</v>
      </c>
      <c r="E1676" s="217">
        <v>165093601.13000003</v>
      </c>
      <c r="F1676" s="228">
        <v>507658.87000000477</v>
      </c>
      <c r="G1676" s="195"/>
    </row>
    <row r="1677" spans="1:7" s="196" customFormat="1" ht="12.75">
      <c r="A1677" s="193" t="s">
        <v>2777</v>
      </c>
      <c r="B1677" s="213">
        <v>200</v>
      </c>
      <c r="C1677" s="191" t="s">
        <v>2590</v>
      </c>
      <c r="D1677" s="222">
        <v>127566020</v>
      </c>
      <c r="E1677" s="220">
        <v>127536366.58000001</v>
      </c>
      <c r="F1677" s="223">
        <v>29653.420000001788</v>
      </c>
      <c r="G1677" s="195"/>
    </row>
    <row r="1678" spans="1:7" ht="12.75">
      <c r="A1678" s="193" t="s">
        <v>1037</v>
      </c>
      <c r="B1678" s="213">
        <v>200</v>
      </c>
      <c r="C1678" s="191" t="s">
        <v>2591</v>
      </c>
      <c r="D1678" s="222">
        <v>38035240</v>
      </c>
      <c r="E1678" s="220">
        <v>37557234.55000002</v>
      </c>
      <c r="F1678" s="223">
        <v>478005.450000003</v>
      </c>
      <c r="G1678" s="188"/>
    </row>
    <row r="1679" spans="1:7" s="196" customFormat="1" ht="22.5">
      <c r="A1679" s="224" t="s">
        <v>1249</v>
      </c>
      <c r="B1679" s="225">
        <v>200</v>
      </c>
      <c r="C1679" s="226" t="s">
        <v>2592</v>
      </c>
      <c r="D1679" s="227">
        <v>12654535.27</v>
      </c>
      <c r="E1679" s="217">
        <v>12635090.510000002</v>
      </c>
      <c r="F1679" s="228">
        <v>19444.759999999776</v>
      </c>
      <c r="G1679" s="195"/>
    </row>
    <row r="1680" spans="1:7" s="196" customFormat="1" ht="12.75">
      <c r="A1680" s="193" t="s">
        <v>1036</v>
      </c>
      <c r="B1680" s="213">
        <v>200</v>
      </c>
      <c r="C1680" s="191" t="s">
        <v>2593</v>
      </c>
      <c r="D1680" s="222">
        <v>12023549.27</v>
      </c>
      <c r="E1680" s="220">
        <v>12004104.510000002</v>
      </c>
      <c r="F1680" s="223">
        <v>19444.759999999776</v>
      </c>
      <c r="G1680" s="195"/>
    </row>
    <row r="1681" spans="1:7" s="196" customFormat="1" ht="12.75">
      <c r="A1681" s="193" t="s">
        <v>1039</v>
      </c>
      <c r="B1681" s="213">
        <v>200</v>
      </c>
      <c r="C1681" s="191" t="s">
        <v>2594</v>
      </c>
      <c r="D1681" s="222">
        <v>575786</v>
      </c>
      <c r="E1681" s="220">
        <v>575786</v>
      </c>
      <c r="F1681" s="223">
        <v>0</v>
      </c>
      <c r="G1681" s="195"/>
    </row>
    <row r="1682" spans="1:7" s="196" customFormat="1" ht="12.75">
      <c r="A1682" s="193" t="s">
        <v>1042</v>
      </c>
      <c r="B1682" s="213">
        <v>200</v>
      </c>
      <c r="C1682" s="191" t="s">
        <v>2595</v>
      </c>
      <c r="D1682" s="222">
        <v>55200</v>
      </c>
      <c r="E1682" s="220">
        <v>55200</v>
      </c>
      <c r="F1682" s="223">
        <v>0</v>
      </c>
      <c r="G1682" s="195"/>
    </row>
    <row r="1683" spans="1:7" ht="22.5">
      <c r="A1683" s="224" t="s">
        <v>2721</v>
      </c>
      <c r="B1683" s="225">
        <v>200</v>
      </c>
      <c r="C1683" s="226" t="s">
        <v>2596</v>
      </c>
      <c r="D1683" s="227">
        <v>172581849.86999997</v>
      </c>
      <c r="E1683" s="217">
        <v>171916526.92999998</v>
      </c>
      <c r="F1683" s="228">
        <v>665322.9399999981</v>
      </c>
      <c r="G1683" s="188"/>
    </row>
    <row r="1684" spans="1:7" ht="22.5">
      <c r="A1684" s="224" t="s">
        <v>2722</v>
      </c>
      <c r="B1684" s="225">
        <v>200</v>
      </c>
      <c r="C1684" s="226" t="s">
        <v>2597</v>
      </c>
      <c r="D1684" s="227">
        <v>172581849.86999997</v>
      </c>
      <c r="E1684" s="217">
        <v>171916526.92999998</v>
      </c>
      <c r="F1684" s="228">
        <v>665322.9399999981</v>
      </c>
      <c r="G1684" s="188"/>
    </row>
    <row r="1685" spans="1:7" s="196" customFormat="1" ht="22.5">
      <c r="A1685" s="224" t="s">
        <v>1817</v>
      </c>
      <c r="B1685" s="225">
        <v>200</v>
      </c>
      <c r="C1685" s="226" t="s">
        <v>2598</v>
      </c>
      <c r="D1685" s="227">
        <v>10932718.79</v>
      </c>
      <c r="E1685" s="217">
        <v>10932718.79</v>
      </c>
      <c r="F1685" s="228">
        <v>0</v>
      </c>
      <c r="G1685" s="195"/>
    </row>
    <row r="1686" spans="1:7" ht="12.75">
      <c r="A1686" s="193" t="s">
        <v>1041</v>
      </c>
      <c r="B1686" s="213">
        <v>200</v>
      </c>
      <c r="C1686" s="191" t="s">
        <v>2599</v>
      </c>
      <c r="D1686" s="222">
        <v>10932718.79</v>
      </c>
      <c r="E1686" s="220">
        <v>10932718.79</v>
      </c>
      <c r="F1686" s="223">
        <v>0</v>
      </c>
      <c r="G1686" s="188"/>
    </row>
    <row r="1687" spans="1:7" ht="22.5">
      <c r="A1687" s="224" t="s">
        <v>3014</v>
      </c>
      <c r="B1687" s="225">
        <v>200</v>
      </c>
      <c r="C1687" s="226" t="s">
        <v>2600</v>
      </c>
      <c r="D1687" s="227">
        <v>161649131.07999998</v>
      </c>
      <c r="E1687" s="217">
        <v>160983808.14</v>
      </c>
      <c r="F1687" s="228">
        <v>665322.9399999981</v>
      </c>
      <c r="G1687" s="188"/>
    </row>
    <row r="1688" spans="1:7" ht="12.75">
      <c r="A1688" s="193" t="s">
        <v>1038</v>
      </c>
      <c r="B1688" s="213">
        <v>200</v>
      </c>
      <c r="C1688" s="191" t="s">
        <v>2601</v>
      </c>
      <c r="D1688" s="222">
        <v>3026650</v>
      </c>
      <c r="E1688" s="220">
        <v>2953713.07</v>
      </c>
      <c r="F1688" s="223">
        <v>72936.93000000017</v>
      </c>
      <c r="G1688" s="188"/>
    </row>
    <row r="1689" spans="1:7" s="196" customFormat="1" ht="12.75">
      <c r="A1689" s="193" t="s">
        <v>1039</v>
      </c>
      <c r="B1689" s="213">
        <v>200</v>
      </c>
      <c r="C1689" s="191" t="s">
        <v>2602</v>
      </c>
      <c r="D1689" s="222">
        <v>12394706.99</v>
      </c>
      <c r="E1689" s="220">
        <v>12383978.99</v>
      </c>
      <c r="F1689" s="223">
        <v>10728</v>
      </c>
      <c r="G1689" s="195"/>
    </row>
    <row r="1690" spans="1:7" s="196" customFormat="1" ht="12.75">
      <c r="A1690" s="193" t="s">
        <v>1040</v>
      </c>
      <c r="B1690" s="213">
        <v>200</v>
      </c>
      <c r="C1690" s="191" t="s">
        <v>2603</v>
      </c>
      <c r="D1690" s="222">
        <v>79412160.5</v>
      </c>
      <c r="E1690" s="220">
        <v>78830502.5</v>
      </c>
      <c r="F1690" s="223">
        <v>581658</v>
      </c>
      <c r="G1690" s="195"/>
    </row>
    <row r="1691" spans="1:7" s="196" customFormat="1" ht="12.75">
      <c r="A1691" s="193" t="s">
        <v>1041</v>
      </c>
      <c r="B1691" s="213">
        <v>200</v>
      </c>
      <c r="C1691" s="191" t="s">
        <v>2604</v>
      </c>
      <c r="D1691" s="222">
        <v>3212121.05</v>
      </c>
      <c r="E1691" s="220">
        <v>3212121.05</v>
      </c>
      <c r="F1691" s="223">
        <v>0</v>
      </c>
      <c r="G1691" s="195"/>
    </row>
    <row r="1692" spans="1:7" ht="12.75">
      <c r="A1692" s="193" t="s">
        <v>1042</v>
      </c>
      <c r="B1692" s="213">
        <v>200</v>
      </c>
      <c r="C1692" s="191" t="s">
        <v>2605</v>
      </c>
      <c r="D1692" s="222">
        <v>4795926.73</v>
      </c>
      <c r="E1692" s="220">
        <v>4795926.73</v>
      </c>
      <c r="F1692" s="223">
        <v>0</v>
      </c>
      <c r="G1692" s="188"/>
    </row>
    <row r="1693" spans="1:7" s="196" customFormat="1" ht="12.75">
      <c r="A1693" s="193" t="s">
        <v>1043</v>
      </c>
      <c r="B1693" s="213">
        <v>200</v>
      </c>
      <c r="C1693" s="191" t="s">
        <v>2606</v>
      </c>
      <c r="D1693" s="222">
        <v>70386.42</v>
      </c>
      <c r="E1693" s="220">
        <v>70386.42</v>
      </c>
      <c r="F1693" s="223">
        <v>0</v>
      </c>
      <c r="G1693" s="195"/>
    </row>
    <row r="1694" spans="1:7" ht="12.75">
      <c r="A1694" s="193" t="s">
        <v>1044</v>
      </c>
      <c r="B1694" s="213">
        <v>200</v>
      </c>
      <c r="C1694" s="191" t="s">
        <v>2607</v>
      </c>
      <c r="D1694" s="222">
        <v>12904945.16</v>
      </c>
      <c r="E1694" s="220">
        <v>12904945.159999996</v>
      </c>
      <c r="F1694" s="223">
        <v>0</v>
      </c>
      <c r="G1694" s="188"/>
    </row>
    <row r="1695" spans="1:7" ht="12.75">
      <c r="A1695" s="193" t="s">
        <v>1045</v>
      </c>
      <c r="B1695" s="213">
        <v>200</v>
      </c>
      <c r="C1695" s="191" t="s">
        <v>2608</v>
      </c>
      <c r="D1695" s="222">
        <v>45832234.23</v>
      </c>
      <c r="E1695" s="220">
        <v>45832234.21999999</v>
      </c>
      <c r="F1695" s="223">
        <v>0.009999997913837433</v>
      </c>
      <c r="G1695" s="188"/>
    </row>
    <row r="1696" spans="1:7" ht="12.75">
      <c r="A1696" s="224" t="s">
        <v>2723</v>
      </c>
      <c r="B1696" s="225">
        <v>200</v>
      </c>
      <c r="C1696" s="226" t="s">
        <v>2609</v>
      </c>
      <c r="D1696" s="227">
        <v>37424.52</v>
      </c>
      <c r="E1696" s="217">
        <v>37424.52</v>
      </c>
      <c r="F1696" s="228">
        <v>0</v>
      </c>
      <c r="G1696" s="188"/>
    </row>
    <row r="1697" spans="1:7" ht="12.75">
      <c r="A1697" s="224" t="s">
        <v>2725</v>
      </c>
      <c r="B1697" s="225">
        <v>200</v>
      </c>
      <c r="C1697" s="226" t="s">
        <v>2610</v>
      </c>
      <c r="D1697" s="227">
        <v>37424.52</v>
      </c>
      <c r="E1697" s="217">
        <v>37424.52</v>
      </c>
      <c r="F1697" s="228">
        <v>0</v>
      </c>
      <c r="G1697" s="188"/>
    </row>
    <row r="1698" spans="1:7" ht="12.75">
      <c r="A1698" s="224" t="s">
        <v>3015</v>
      </c>
      <c r="B1698" s="225">
        <v>200</v>
      </c>
      <c r="C1698" s="226" t="s">
        <v>2611</v>
      </c>
      <c r="D1698" s="227">
        <v>37424.52</v>
      </c>
      <c r="E1698" s="217">
        <v>37424.52</v>
      </c>
      <c r="F1698" s="228">
        <v>0</v>
      </c>
      <c r="G1698" s="188"/>
    </row>
    <row r="1699" spans="1:7" ht="12.75">
      <c r="A1699" s="193" t="s">
        <v>1043</v>
      </c>
      <c r="B1699" s="213">
        <v>200</v>
      </c>
      <c r="C1699" s="191" t="s">
        <v>2612</v>
      </c>
      <c r="D1699" s="222">
        <v>37424.52</v>
      </c>
      <c r="E1699" s="220">
        <v>37424.52</v>
      </c>
      <c r="F1699" s="223">
        <v>0</v>
      </c>
      <c r="G1699" s="188"/>
    </row>
    <row r="1700" spans="1:7" ht="22.5">
      <c r="A1700" s="224" t="s">
        <v>2938</v>
      </c>
      <c r="B1700" s="225">
        <v>200</v>
      </c>
      <c r="C1700" s="226" t="s">
        <v>2613</v>
      </c>
      <c r="D1700" s="227">
        <v>126699429.80999999</v>
      </c>
      <c r="E1700" s="217">
        <v>125933003.20999995</v>
      </c>
      <c r="F1700" s="228">
        <v>766426.6000000009</v>
      </c>
      <c r="G1700" s="188"/>
    </row>
    <row r="1701" spans="1:7" ht="45">
      <c r="A1701" s="224" t="s">
        <v>2719</v>
      </c>
      <c r="B1701" s="225">
        <v>200</v>
      </c>
      <c r="C1701" s="226" t="s">
        <v>2614</v>
      </c>
      <c r="D1701" s="227">
        <v>101842757.21</v>
      </c>
      <c r="E1701" s="217">
        <v>101772328.69999994</v>
      </c>
      <c r="F1701" s="228">
        <v>70428.51000000164</v>
      </c>
      <c r="G1701" s="188"/>
    </row>
    <row r="1702" spans="1:7" s="196" customFormat="1" ht="12.75">
      <c r="A1702" s="224" t="s">
        <v>2726</v>
      </c>
      <c r="B1702" s="225">
        <v>200</v>
      </c>
      <c r="C1702" s="226" t="s">
        <v>2615</v>
      </c>
      <c r="D1702" s="227">
        <v>101842757.21</v>
      </c>
      <c r="E1702" s="217">
        <v>101772328.69999994</v>
      </c>
      <c r="F1702" s="228">
        <v>70428.51000000164</v>
      </c>
      <c r="G1702" s="195"/>
    </row>
    <row r="1703" spans="1:7" s="196" customFormat="1" ht="22.5">
      <c r="A1703" s="224" t="s">
        <v>1248</v>
      </c>
      <c r="B1703" s="225">
        <v>200</v>
      </c>
      <c r="C1703" s="226" t="s">
        <v>2616</v>
      </c>
      <c r="D1703" s="227">
        <v>96565300</v>
      </c>
      <c r="E1703" s="217">
        <v>96498651.98999995</v>
      </c>
      <c r="F1703" s="228">
        <v>66648.01000000164</v>
      </c>
      <c r="G1703" s="195"/>
    </row>
    <row r="1704" spans="1:7" s="196" customFormat="1" ht="12.75">
      <c r="A1704" s="193" t="s">
        <v>2777</v>
      </c>
      <c r="B1704" s="213">
        <v>200</v>
      </c>
      <c r="C1704" s="191" t="s">
        <v>2617</v>
      </c>
      <c r="D1704" s="222">
        <v>75942780</v>
      </c>
      <c r="E1704" s="220">
        <v>75942779.99999996</v>
      </c>
      <c r="F1704" s="223">
        <v>0</v>
      </c>
      <c r="G1704" s="195"/>
    </row>
    <row r="1705" spans="1:7" ht="12.75">
      <c r="A1705" s="193" t="s">
        <v>1037</v>
      </c>
      <c r="B1705" s="213">
        <v>200</v>
      </c>
      <c r="C1705" s="191" t="s">
        <v>2618</v>
      </c>
      <c r="D1705" s="222">
        <v>20622520</v>
      </c>
      <c r="E1705" s="220">
        <v>20555871.99</v>
      </c>
      <c r="F1705" s="223">
        <v>66648.01000000164</v>
      </c>
      <c r="G1705" s="188"/>
    </row>
    <row r="1706" spans="1:7" s="196" customFormat="1" ht="22.5">
      <c r="A1706" s="224" t="s">
        <v>1249</v>
      </c>
      <c r="B1706" s="225">
        <v>200</v>
      </c>
      <c r="C1706" s="226" t="s">
        <v>2619</v>
      </c>
      <c r="D1706" s="227">
        <v>5277457.21</v>
      </c>
      <c r="E1706" s="217">
        <v>5273676.71</v>
      </c>
      <c r="F1706" s="228">
        <v>3780.5</v>
      </c>
      <c r="G1706" s="195"/>
    </row>
    <row r="1707" spans="1:7" s="196" customFormat="1" ht="12.75">
      <c r="A1707" s="193" t="s">
        <v>1036</v>
      </c>
      <c r="B1707" s="213">
        <v>200</v>
      </c>
      <c r="C1707" s="191" t="s">
        <v>2620</v>
      </c>
      <c r="D1707" s="222">
        <v>4290367</v>
      </c>
      <c r="E1707" s="220">
        <v>4286586.5</v>
      </c>
      <c r="F1707" s="223">
        <v>3780.5</v>
      </c>
      <c r="G1707" s="195"/>
    </row>
    <row r="1708" spans="1:7" s="196" customFormat="1" ht="12.75">
      <c r="A1708" s="193" t="s">
        <v>1039</v>
      </c>
      <c r="B1708" s="213">
        <v>200</v>
      </c>
      <c r="C1708" s="191" t="s">
        <v>2621</v>
      </c>
      <c r="D1708" s="222">
        <v>505096.6</v>
      </c>
      <c r="E1708" s="220">
        <v>505096.6</v>
      </c>
      <c r="F1708" s="223">
        <v>0</v>
      </c>
      <c r="G1708" s="195"/>
    </row>
    <row r="1709" spans="1:7" s="196" customFormat="1" ht="12.75">
      <c r="A1709" s="193" t="s">
        <v>1042</v>
      </c>
      <c r="B1709" s="213">
        <v>200</v>
      </c>
      <c r="C1709" s="191" t="s">
        <v>2622</v>
      </c>
      <c r="D1709" s="222">
        <v>481993.61</v>
      </c>
      <c r="E1709" s="220">
        <v>481993.61</v>
      </c>
      <c r="F1709" s="223">
        <v>0</v>
      </c>
      <c r="G1709" s="195"/>
    </row>
    <row r="1710" spans="1:7" ht="22.5">
      <c r="A1710" s="224" t="s">
        <v>2721</v>
      </c>
      <c r="B1710" s="225">
        <v>200</v>
      </c>
      <c r="C1710" s="226" t="s">
        <v>2623</v>
      </c>
      <c r="D1710" s="227">
        <v>24847974.18</v>
      </c>
      <c r="E1710" s="217">
        <v>24151976.09</v>
      </c>
      <c r="F1710" s="228">
        <v>695998.0899999993</v>
      </c>
      <c r="G1710" s="188"/>
    </row>
    <row r="1711" spans="1:7" ht="22.5">
      <c r="A1711" s="224" t="s">
        <v>2722</v>
      </c>
      <c r="B1711" s="225">
        <v>200</v>
      </c>
      <c r="C1711" s="226" t="s">
        <v>2624</v>
      </c>
      <c r="D1711" s="227">
        <v>24847974.18</v>
      </c>
      <c r="E1711" s="217">
        <v>24151976.09</v>
      </c>
      <c r="F1711" s="228">
        <v>695998.0899999993</v>
      </c>
      <c r="G1711" s="188"/>
    </row>
    <row r="1712" spans="1:7" s="196" customFormat="1" ht="22.5">
      <c r="A1712" s="224" t="s">
        <v>1817</v>
      </c>
      <c r="B1712" s="225">
        <v>200</v>
      </c>
      <c r="C1712" s="226" t="s">
        <v>2625</v>
      </c>
      <c r="D1712" s="227">
        <v>2513824.28</v>
      </c>
      <c r="E1712" s="217">
        <v>2063824.28</v>
      </c>
      <c r="F1712" s="228">
        <v>450000</v>
      </c>
      <c r="G1712" s="195"/>
    </row>
    <row r="1713" spans="1:7" s="196" customFormat="1" ht="12.75">
      <c r="A1713" s="193" t="s">
        <v>1041</v>
      </c>
      <c r="B1713" s="213">
        <v>200</v>
      </c>
      <c r="C1713" s="191" t="s">
        <v>2626</v>
      </c>
      <c r="D1713" s="222">
        <v>2513824.28</v>
      </c>
      <c r="E1713" s="220">
        <v>2063824.28</v>
      </c>
      <c r="F1713" s="223">
        <v>450000</v>
      </c>
      <c r="G1713" s="195"/>
    </row>
    <row r="1714" spans="1:7" s="196" customFormat="1" ht="22.5">
      <c r="A1714" s="224" t="s">
        <v>3014</v>
      </c>
      <c r="B1714" s="225">
        <v>200</v>
      </c>
      <c r="C1714" s="226" t="s">
        <v>2627</v>
      </c>
      <c r="D1714" s="227">
        <v>22334149.9</v>
      </c>
      <c r="E1714" s="217">
        <v>22088151.81</v>
      </c>
      <c r="F1714" s="228">
        <v>245998.09</v>
      </c>
      <c r="G1714" s="195"/>
    </row>
    <row r="1715" spans="1:7" s="196" customFormat="1" ht="12.75">
      <c r="A1715" s="193" t="s">
        <v>1038</v>
      </c>
      <c r="B1715" s="213">
        <v>200</v>
      </c>
      <c r="C1715" s="191" t="s">
        <v>2628</v>
      </c>
      <c r="D1715" s="222">
        <v>611382</v>
      </c>
      <c r="E1715" s="220">
        <v>600016.9</v>
      </c>
      <c r="F1715" s="223">
        <v>11365.1</v>
      </c>
      <c r="G1715" s="195"/>
    </row>
    <row r="1716" spans="1:7" ht="12.75">
      <c r="A1716" s="193" t="s">
        <v>1039</v>
      </c>
      <c r="B1716" s="213">
        <v>200</v>
      </c>
      <c r="C1716" s="191" t="s">
        <v>2629</v>
      </c>
      <c r="D1716" s="222">
        <v>3122945</v>
      </c>
      <c r="E1716" s="220">
        <v>3122935</v>
      </c>
      <c r="F1716" s="223">
        <v>10</v>
      </c>
      <c r="G1716" s="188"/>
    </row>
    <row r="1717" spans="1:7" s="196" customFormat="1" ht="12.75">
      <c r="A1717" s="193" t="s">
        <v>1040</v>
      </c>
      <c r="B1717" s="213">
        <v>200</v>
      </c>
      <c r="C1717" s="191" t="s">
        <v>2630</v>
      </c>
      <c r="D1717" s="222">
        <v>6013340</v>
      </c>
      <c r="E1717" s="220">
        <v>5938095.609999999</v>
      </c>
      <c r="F1717" s="223">
        <v>75244.38999999966</v>
      </c>
      <c r="G1717" s="195"/>
    </row>
    <row r="1718" spans="1:7" s="196" customFormat="1" ht="12.75">
      <c r="A1718" s="193" t="s">
        <v>1041</v>
      </c>
      <c r="B1718" s="213">
        <v>200</v>
      </c>
      <c r="C1718" s="191" t="s">
        <v>2631</v>
      </c>
      <c r="D1718" s="222">
        <v>1966342.52</v>
      </c>
      <c r="E1718" s="220">
        <v>1959244.8</v>
      </c>
      <c r="F1718" s="223">
        <v>7097.719999999972</v>
      </c>
      <c r="G1718" s="195"/>
    </row>
    <row r="1719" spans="1:7" s="196" customFormat="1" ht="12.75">
      <c r="A1719" s="193" t="s">
        <v>1042</v>
      </c>
      <c r="B1719" s="213">
        <v>200</v>
      </c>
      <c r="C1719" s="191" t="s">
        <v>2632</v>
      </c>
      <c r="D1719" s="222">
        <v>1969548.54</v>
      </c>
      <c r="E1719" s="220">
        <v>1969548.54</v>
      </c>
      <c r="F1719" s="223">
        <v>0</v>
      </c>
      <c r="G1719" s="195"/>
    </row>
    <row r="1720" spans="1:7" s="196" customFormat="1" ht="12.75">
      <c r="A1720" s="193" t="s">
        <v>1043</v>
      </c>
      <c r="B1720" s="213">
        <v>200</v>
      </c>
      <c r="C1720" s="191" t="s">
        <v>2633</v>
      </c>
      <c r="D1720" s="222">
        <v>1682455</v>
      </c>
      <c r="E1720" s="220">
        <v>1682454.12</v>
      </c>
      <c r="F1720" s="223">
        <v>0.8799999998882413</v>
      </c>
      <c r="G1720" s="195"/>
    </row>
    <row r="1721" spans="1:7" ht="12.75">
      <c r="A1721" s="193" t="s">
        <v>1044</v>
      </c>
      <c r="B1721" s="213">
        <v>200</v>
      </c>
      <c r="C1721" s="191" t="s">
        <v>2634</v>
      </c>
      <c r="D1721" s="222">
        <v>4605718.95</v>
      </c>
      <c r="E1721" s="220">
        <v>4453438.95</v>
      </c>
      <c r="F1721" s="223">
        <v>152280</v>
      </c>
      <c r="G1721" s="188"/>
    </row>
    <row r="1722" spans="1:7" s="196" customFormat="1" ht="12.75">
      <c r="A1722" s="193" t="s">
        <v>1045</v>
      </c>
      <c r="B1722" s="213">
        <v>200</v>
      </c>
      <c r="C1722" s="191" t="s">
        <v>2635</v>
      </c>
      <c r="D1722" s="222">
        <v>2362417.89</v>
      </c>
      <c r="E1722" s="220">
        <v>2362417.89</v>
      </c>
      <c r="F1722" s="223">
        <v>0</v>
      </c>
      <c r="G1722" s="195"/>
    </row>
    <row r="1723" spans="1:7" s="196" customFormat="1" ht="12.75">
      <c r="A1723" s="224" t="s">
        <v>2723</v>
      </c>
      <c r="B1723" s="225">
        <v>200</v>
      </c>
      <c r="C1723" s="226" t="s">
        <v>2636</v>
      </c>
      <c r="D1723" s="227">
        <v>8698.42</v>
      </c>
      <c r="E1723" s="217">
        <v>8698.42</v>
      </c>
      <c r="F1723" s="228">
        <v>0</v>
      </c>
      <c r="G1723" s="195"/>
    </row>
    <row r="1724" spans="1:7" s="196" customFormat="1" ht="12.75">
      <c r="A1724" s="224" t="s">
        <v>2725</v>
      </c>
      <c r="B1724" s="225">
        <v>200</v>
      </c>
      <c r="C1724" s="226" t="s">
        <v>2637</v>
      </c>
      <c r="D1724" s="227">
        <v>8698.42</v>
      </c>
      <c r="E1724" s="217">
        <v>8698.42</v>
      </c>
      <c r="F1724" s="228">
        <v>0</v>
      </c>
      <c r="G1724" s="195"/>
    </row>
    <row r="1725" spans="1:7" ht="12.75">
      <c r="A1725" s="224" t="s">
        <v>3015</v>
      </c>
      <c r="B1725" s="225">
        <v>200</v>
      </c>
      <c r="C1725" s="226" t="s">
        <v>2638</v>
      </c>
      <c r="D1725" s="227">
        <v>8698.42</v>
      </c>
      <c r="E1725" s="217">
        <v>8698.42</v>
      </c>
      <c r="F1725" s="228">
        <v>0</v>
      </c>
      <c r="G1725" s="188"/>
    </row>
    <row r="1726" spans="1:7" s="196" customFormat="1" ht="12.75">
      <c r="A1726" s="193" t="s">
        <v>1043</v>
      </c>
      <c r="B1726" s="213">
        <v>200</v>
      </c>
      <c r="C1726" s="191" t="s">
        <v>2639</v>
      </c>
      <c r="D1726" s="222">
        <v>8698.42</v>
      </c>
      <c r="E1726" s="220">
        <v>8698.42</v>
      </c>
      <c r="F1726" s="223">
        <v>0</v>
      </c>
      <c r="G1726" s="195"/>
    </row>
    <row r="1727" spans="1:7" s="196" customFormat="1" ht="45">
      <c r="A1727" s="224" t="s">
        <v>2180</v>
      </c>
      <c r="B1727" s="225">
        <v>200</v>
      </c>
      <c r="C1727" s="226" t="s">
        <v>2640</v>
      </c>
      <c r="D1727" s="227">
        <v>6536</v>
      </c>
      <c r="E1727" s="217">
        <v>6536</v>
      </c>
      <c r="F1727" s="228">
        <v>0</v>
      </c>
      <c r="G1727" s="195"/>
    </row>
    <row r="1728" spans="1:7" s="196" customFormat="1" ht="45">
      <c r="A1728" s="224" t="s">
        <v>2719</v>
      </c>
      <c r="B1728" s="225">
        <v>200</v>
      </c>
      <c r="C1728" s="226" t="s">
        <v>2641</v>
      </c>
      <c r="D1728" s="227">
        <v>6536</v>
      </c>
      <c r="E1728" s="217">
        <v>6536</v>
      </c>
      <c r="F1728" s="228">
        <v>0</v>
      </c>
      <c r="G1728" s="195"/>
    </row>
    <row r="1729" spans="1:7" s="196" customFormat="1" ht="12.75">
      <c r="A1729" s="224" t="s">
        <v>2726</v>
      </c>
      <c r="B1729" s="225">
        <v>200</v>
      </c>
      <c r="C1729" s="226" t="s">
        <v>2642</v>
      </c>
      <c r="D1729" s="227">
        <v>6536</v>
      </c>
      <c r="E1729" s="217">
        <v>6536</v>
      </c>
      <c r="F1729" s="228">
        <v>0</v>
      </c>
      <c r="G1729" s="195"/>
    </row>
    <row r="1730" spans="1:7" ht="22.5">
      <c r="A1730" s="224" t="s">
        <v>1248</v>
      </c>
      <c r="B1730" s="225">
        <v>200</v>
      </c>
      <c r="C1730" s="226" t="s">
        <v>1218</v>
      </c>
      <c r="D1730" s="227">
        <v>6536</v>
      </c>
      <c r="E1730" s="217">
        <v>6536</v>
      </c>
      <c r="F1730" s="228">
        <v>0</v>
      </c>
      <c r="G1730" s="188"/>
    </row>
    <row r="1731" spans="1:7" ht="12.75">
      <c r="A1731" s="193" t="s">
        <v>2777</v>
      </c>
      <c r="B1731" s="213">
        <v>200</v>
      </c>
      <c r="C1731" s="191" t="s">
        <v>1219</v>
      </c>
      <c r="D1731" s="222">
        <v>5020</v>
      </c>
      <c r="E1731" s="220">
        <v>5020</v>
      </c>
      <c r="F1731" s="223">
        <v>0</v>
      </c>
      <c r="G1731" s="188"/>
    </row>
    <row r="1732" spans="1:7" s="196" customFormat="1" ht="12.75">
      <c r="A1732" s="193" t="s">
        <v>1037</v>
      </c>
      <c r="B1732" s="213">
        <v>200</v>
      </c>
      <c r="C1732" s="191" t="s">
        <v>1220</v>
      </c>
      <c r="D1732" s="222">
        <v>1516</v>
      </c>
      <c r="E1732" s="220">
        <v>1516</v>
      </c>
      <c r="F1732" s="223">
        <v>0</v>
      </c>
      <c r="G1732" s="195"/>
    </row>
    <row r="1733" spans="1:7" s="196" customFormat="1" ht="22.5">
      <c r="A1733" s="224" t="s">
        <v>2939</v>
      </c>
      <c r="B1733" s="225">
        <v>200</v>
      </c>
      <c r="C1733" s="226" t="s">
        <v>1221</v>
      </c>
      <c r="D1733" s="227">
        <v>20000</v>
      </c>
      <c r="E1733" s="217">
        <v>20000</v>
      </c>
      <c r="F1733" s="228">
        <v>0</v>
      </c>
      <c r="G1733" s="195"/>
    </row>
    <row r="1734" spans="1:7" s="196" customFormat="1" ht="22.5">
      <c r="A1734" s="224" t="s">
        <v>2721</v>
      </c>
      <c r="B1734" s="225">
        <v>200</v>
      </c>
      <c r="C1734" s="226" t="s">
        <v>1222</v>
      </c>
      <c r="D1734" s="227">
        <v>20000</v>
      </c>
      <c r="E1734" s="217">
        <v>20000</v>
      </c>
      <c r="F1734" s="228">
        <v>0</v>
      </c>
      <c r="G1734" s="195"/>
    </row>
    <row r="1735" spans="1:7" s="196" customFormat="1" ht="22.5">
      <c r="A1735" s="224" t="s">
        <v>2722</v>
      </c>
      <c r="B1735" s="225">
        <v>200</v>
      </c>
      <c r="C1735" s="226" t="s">
        <v>1223</v>
      </c>
      <c r="D1735" s="227">
        <v>20000</v>
      </c>
      <c r="E1735" s="217">
        <v>20000</v>
      </c>
      <c r="F1735" s="228">
        <v>0</v>
      </c>
      <c r="G1735" s="195"/>
    </row>
    <row r="1736" spans="1:7" ht="22.5">
      <c r="A1736" s="224" t="s">
        <v>3014</v>
      </c>
      <c r="B1736" s="225">
        <v>200</v>
      </c>
      <c r="C1736" s="226" t="s">
        <v>1224</v>
      </c>
      <c r="D1736" s="227">
        <v>20000</v>
      </c>
      <c r="E1736" s="217">
        <v>20000</v>
      </c>
      <c r="F1736" s="228">
        <v>0</v>
      </c>
      <c r="G1736" s="188"/>
    </row>
    <row r="1737" spans="1:7" ht="12.75">
      <c r="A1737" s="193" t="s">
        <v>1044</v>
      </c>
      <c r="B1737" s="213">
        <v>200</v>
      </c>
      <c r="C1737" s="191" t="s">
        <v>1225</v>
      </c>
      <c r="D1737" s="222">
        <v>20000</v>
      </c>
      <c r="E1737" s="220">
        <v>20000</v>
      </c>
      <c r="F1737" s="223">
        <v>0</v>
      </c>
      <c r="G1737" s="188"/>
    </row>
    <row r="1738" spans="1:7" ht="33.75">
      <c r="A1738" s="224" t="s">
        <v>2940</v>
      </c>
      <c r="B1738" s="225">
        <v>200</v>
      </c>
      <c r="C1738" s="226" t="s">
        <v>1226</v>
      </c>
      <c r="D1738" s="227">
        <v>9609300</v>
      </c>
      <c r="E1738" s="217">
        <v>8553751.950000007</v>
      </c>
      <c r="F1738" s="228">
        <v>1055548.05</v>
      </c>
      <c r="G1738" s="188"/>
    </row>
    <row r="1739" spans="1:7" ht="45">
      <c r="A1739" s="224" t="s">
        <v>2719</v>
      </c>
      <c r="B1739" s="225">
        <v>200</v>
      </c>
      <c r="C1739" s="226" t="s">
        <v>1227</v>
      </c>
      <c r="D1739" s="227">
        <v>9609300</v>
      </c>
      <c r="E1739" s="217">
        <v>8553751.950000007</v>
      </c>
      <c r="F1739" s="228">
        <v>1055548.05</v>
      </c>
      <c r="G1739" s="188"/>
    </row>
    <row r="1740" spans="1:7" ht="12.75">
      <c r="A1740" s="224" t="s">
        <v>2726</v>
      </c>
      <c r="B1740" s="225">
        <v>200</v>
      </c>
      <c r="C1740" s="226" t="s">
        <v>1228</v>
      </c>
      <c r="D1740" s="227">
        <v>9609300</v>
      </c>
      <c r="E1740" s="217">
        <v>8553751.950000007</v>
      </c>
      <c r="F1740" s="228">
        <v>1055548.05</v>
      </c>
      <c r="G1740" s="188"/>
    </row>
    <row r="1741" spans="1:7" s="196" customFormat="1" ht="22.5">
      <c r="A1741" s="224" t="s">
        <v>1248</v>
      </c>
      <c r="B1741" s="225">
        <v>200</v>
      </c>
      <c r="C1741" s="226" t="s">
        <v>1229</v>
      </c>
      <c r="D1741" s="227">
        <v>9609300</v>
      </c>
      <c r="E1741" s="217">
        <v>8553751.950000007</v>
      </c>
      <c r="F1741" s="228">
        <v>1055548.05</v>
      </c>
      <c r="G1741" s="195"/>
    </row>
    <row r="1742" spans="1:7" s="196" customFormat="1" ht="12.75">
      <c r="A1742" s="193" t="s">
        <v>2777</v>
      </c>
      <c r="B1742" s="213">
        <v>200</v>
      </c>
      <c r="C1742" s="191" t="s">
        <v>1230</v>
      </c>
      <c r="D1742" s="222">
        <v>7380415</v>
      </c>
      <c r="E1742" s="220">
        <v>6916777.390000006</v>
      </c>
      <c r="F1742" s="223">
        <v>463637.61</v>
      </c>
      <c r="G1742" s="195"/>
    </row>
    <row r="1743" spans="1:7" s="196" customFormat="1" ht="12.75">
      <c r="A1743" s="193" t="s">
        <v>1037</v>
      </c>
      <c r="B1743" s="213">
        <v>200</v>
      </c>
      <c r="C1743" s="191" t="s">
        <v>1231</v>
      </c>
      <c r="D1743" s="222">
        <v>2228885</v>
      </c>
      <c r="E1743" s="220">
        <v>1636974.56</v>
      </c>
      <c r="F1743" s="223">
        <v>591910.44</v>
      </c>
      <c r="G1743" s="195"/>
    </row>
    <row r="1744" spans="1:7" s="196" customFormat="1" ht="33.75">
      <c r="A1744" s="224" t="s">
        <v>2941</v>
      </c>
      <c r="B1744" s="225">
        <v>200</v>
      </c>
      <c r="C1744" s="226" t="s">
        <v>1232</v>
      </c>
      <c r="D1744" s="227">
        <v>1827162.8</v>
      </c>
      <c r="E1744" s="217">
        <v>1827161.08</v>
      </c>
      <c r="F1744" s="228">
        <v>1.7200000000011642</v>
      </c>
      <c r="G1744" s="195"/>
    </row>
    <row r="1745" spans="1:7" ht="22.5">
      <c r="A1745" s="224" t="s">
        <v>2721</v>
      </c>
      <c r="B1745" s="225">
        <v>200</v>
      </c>
      <c r="C1745" s="226" t="s">
        <v>1233</v>
      </c>
      <c r="D1745" s="227">
        <v>1827162.8</v>
      </c>
      <c r="E1745" s="217">
        <v>1827161.08</v>
      </c>
      <c r="F1745" s="228">
        <v>1.7200000000011642</v>
      </c>
      <c r="G1745" s="188"/>
    </row>
    <row r="1746" spans="1:7" s="196" customFormat="1" ht="22.5">
      <c r="A1746" s="224" t="s">
        <v>2722</v>
      </c>
      <c r="B1746" s="225">
        <v>200</v>
      </c>
      <c r="C1746" s="226" t="s">
        <v>1234</v>
      </c>
      <c r="D1746" s="227">
        <v>1827162.8</v>
      </c>
      <c r="E1746" s="217">
        <v>1827161.08</v>
      </c>
      <c r="F1746" s="228">
        <v>1.7200000000011642</v>
      </c>
      <c r="G1746" s="195"/>
    </row>
    <row r="1747" spans="1:7" s="196" customFormat="1" ht="22.5">
      <c r="A1747" s="224" t="s">
        <v>3014</v>
      </c>
      <c r="B1747" s="225">
        <v>200</v>
      </c>
      <c r="C1747" s="226" t="s">
        <v>1235</v>
      </c>
      <c r="D1747" s="227">
        <v>1827162.8</v>
      </c>
      <c r="E1747" s="217">
        <v>1827161.08</v>
      </c>
      <c r="F1747" s="228">
        <v>1.7200000000011642</v>
      </c>
      <c r="G1747" s="195"/>
    </row>
    <row r="1748" spans="1:7" s="196" customFormat="1" ht="12.75">
      <c r="A1748" s="193" t="s">
        <v>1039</v>
      </c>
      <c r="B1748" s="213">
        <v>200</v>
      </c>
      <c r="C1748" s="191" t="s">
        <v>1236</v>
      </c>
      <c r="D1748" s="222">
        <v>199720</v>
      </c>
      <c r="E1748" s="220">
        <v>199720</v>
      </c>
      <c r="F1748" s="223">
        <v>0</v>
      </c>
      <c r="G1748" s="195"/>
    </row>
    <row r="1749" spans="1:7" ht="12.75">
      <c r="A1749" s="193" t="s">
        <v>1042</v>
      </c>
      <c r="B1749" s="213">
        <v>200</v>
      </c>
      <c r="C1749" s="191" t="s">
        <v>1259</v>
      </c>
      <c r="D1749" s="222">
        <v>707332.2</v>
      </c>
      <c r="E1749" s="220">
        <v>707332.2</v>
      </c>
      <c r="F1749" s="223">
        <v>0</v>
      </c>
      <c r="G1749" s="188"/>
    </row>
    <row r="1750" spans="1:7" ht="12.75">
      <c r="A1750" s="193" t="s">
        <v>1043</v>
      </c>
      <c r="B1750" s="213">
        <v>200</v>
      </c>
      <c r="C1750" s="191" t="s">
        <v>1260</v>
      </c>
      <c r="D1750" s="222">
        <v>482603</v>
      </c>
      <c r="E1750" s="220">
        <v>482601.88</v>
      </c>
      <c r="F1750" s="223">
        <v>1.1199999999953434</v>
      </c>
      <c r="G1750" s="188"/>
    </row>
    <row r="1751" spans="1:7" ht="12.75">
      <c r="A1751" s="193" t="s">
        <v>1044</v>
      </c>
      <c r="B1751" s="213">
        <v>200</v>
      </c>
      <c r="C1751" s="191" t="s">
        <v>1261</v>
      </c>
      <c r="D1751" s="222">
        <v>253742.6</v>
      </c>
      <c r="E1751" s="220">
        <v>253742</v>
      </c>
      <c r="F1751" s="223">
        <v>0.6000000000058208</v>
      </c>
      <c r="G1751" s="188"/>
    </row>
    <row r="1752" spans="1:7" s="196" customFormat="1" ht="12.75">
      <c r="A1752" s="193" t="s">
        <v>1045</v>
      </c>
      <c r="B1752" s="213">
        <v>200</v>
      </c>
      <c r="C1752" s="191" t="s">
        <v>1262</v>
      </c>
      <c r="D1752" s="222">
        <v>183765</v>
      </c>
      <c r="E1752" s="220">
        <v>183765</v>
      </c>
      <c r="F1752" s="223">
        <v>0</v>
      </c>
      <c r="G1752" s="195"/>
    </row>
    <row r="1753" spans="1:7" s="196" customFormat="1" ht="22.5">
      <c r="A1753" s="224" t="s">
        <v>2942</v>
      </c>
      <c r="B1753" s="225">
        <v>200</v>
      </c>
      <c r="C1753" s="226" t="s">
        <v>1263</v>
      </c>
      <c r="D1753" s="227">
        <v>643247.2</v>
      </c>
      <c r="E1753" s="217">
        <v>636722.2</v>
      </c>
      <c r="F1753" s="228">
        <v>6525</v>
      </c>
      <c r="G1753" s="195"/>
    </row>
    <row r="1754" spans="1:7" s="196" customFormat="1" ht="45">
      <c r="A1754" s="224" t="s">
        <v>2719</v>
      </c>
      <c r="B1754" s="225">
        <v>200</v>
      </c>
      <c r="C1754" s="226" t="s">
        <v>1264</v>
      </c>
      <c r="D1754" s="227">
        <v>2300</v>
      </c>
      <c r="E1754" s="217">
        <v>2300</v>
      </c>
      <c r="F1754" s="228">
        <v>0</v>
      </c>
      <c r="G1754" s="195"/>
    </row>
    <row r="1755" spans="1:7" s="196" customFormat="1" ht="12.75">
      <c r="A1755" s="224" t="s">
        <v>2726</v>
      </c>
      <c r="B1755" s="225">
        <v>200</v>
      </c>
      <c r="C1755" s="226" t="s">
        <v>1265</v>
      </c>
      <c r="D1755" s="227">
        <v>2300</v>
      </c>
      <c r="E1755" s="217">
        <v>2300</v>
      </c>
      <c r="F1755" s="228">
        <v>0</v>
      </c>
      <c r="G1755" s="195"/>
    </row>
    <row r="1756" spans="1:7" ht="22.5">
      <c r="A1756" s="224" t="s">
        <v>1249</v>
      </c>
      <c r="B1756" s="225">
        <v>200</v>
      </c>
      <c r="C1756" s="226" t="s">
        <v>1266</v>
      </c>
      <c r="D1756" s="227">
        <v>2300</v>
      </c>
      <c r="E1756" s="217">
        <v>2300</v>
      </c>
      <c r="F1756" s="228">
        <v>0</v>
      </c>
      <c r="G1756" s="188"/>
    </row>
    <row r="1757" spans="1:7" ht="12.75">
      <c r="A1757" s="193" t="s">
        <v>1036</v>
      </c>
      <c r="B1757" s="213">
        <v>200</v>
      </c>
      <c r="C1757" s="191" t="s">
        <v>1267</v>
      </c>
      <c r="D1757" s="222">
        <v>2300</v>
      </c>
      <c r="E1757" s="220">
        <v>2300</v>
      </c>
      <c r="F1757" s="223">
        <v>0</v>
      </c>
      <c r="G1757" s="188"/>
    </row>
    <row r="1758" spans="1:7" s="196" customFormat="1" ht="22.5">
      <c r="A1758" s="224" t="s">
        <v>2721</v>
      </c>
      <c r="B1758" s="225">
        <v>200</v>
      </c>
      <c r="C1758" s="226" t="s">
        <v>1268</v>
      </c>
      <c r="D1758" s="227">
        <v>640947.2</v>
      </c>
      <c r="E1758" s="217">
        <v>634422.2</v>
      </c>
      <c r="F1758" s="228">
        <v>6525</v>
      </c>
      <c r="G1758" s="195"/>
    </row>
    <row r="1759" spans="1:7" s="196" customFormat="1" ht="22.5">
      <c r="A1759" s="224" t="s">
        <v>2722</v>
      </c>
      <c r="B1759" s="225">
        <v>200</v>
      </c>
      <c r="C1759" s="226" t="s">
        <v>1269</v>
      </c>
      <c r="D1759" s="227">
        <v>640947.2</v>
      </c>
      <c r="E1759" s="217">
        <v>634422.2</v>
      </c>
      <c r="F1759" s="228">
        <v>6525</v>
      </c>
      <c r="G1759" s="195"/>
    </row>
    <row r="1760" spans="1:7" s="196" customFormat="1" ht="22.5">
      <c r="A1760" s="224" t="s">
        <v>3014</v>
      </c>
      <c r="B1760" s="225">
        <v>200</v>
      </c>
      <c r="C1760" s="226" t="s">
        <v>1270</v>
      </c>
      <c r="D1760" s="227">
        <v>640947.2</v>
      </c>
      <c r="E1760" s="217">
        <v>634422.2</v>
      </c>
      <c r="F1760" s="228">
        <v>6525</v>
      </c>
      <c r="G1760" s="195"/>
    </row>
    <row r="1761" spans="1:7" s="196" customFormat="1" ht="12.75">
      <c r="A1761" s="193" t="s">
        <v>1039</v>
      </c>
      <c r="B1761" s="213">
        <v>200</v>
      </c>
      <c r="C1761" s="191" t="s">
        <v>1271</v>
      </c>
      <c r="D1761" s="222">
        <v>496416.8</v>
      </c>
      <c r="E1761" s="220">
        <v>490061.8</v>
      </c>
      <c r="F1761" s="223">
        <v>6355</v>
      </c>
      <c r="G1761" s="195"/>
    </row>
    <row r="1762" spans="1:7" ht="12.75">
      <c r="A1762" s="193" t="s">
        <v>1042</v>
      </c>
      <c r="B1762" s="213">
        <v>200</v>
      </c>
      <c r="C1762" s="191" t="s">
        <v>1272</v>
      </c>
      <c r="D1762" s="222">
        <v>131390</v>
      </c>
      <c r="E1762" s="220">
        <v>131390</v>
      </c>
      <c r="F1762" s="223">
        <v>0</v>
      </c>
      <c r="G1762" s="188"/>
    </row>
    <row r="1763" spans="1:7" ht="12.75">
      <c r="A1763" s="193" t="s">
        <v>1043</v>
      </c>
      <c r="B1763" s="213">
        <v>200</v>
      </c>
      <c r="C1763" s="191" t="s">
        <v>1273</v>
      </c>
      <c r="D1763" s="222">
        <v>13140.4</v>
      </c>
      <c r="E1763" s="220">
        <v>12970.4</v>
      </c>
      <c r="F1763" s="223">
        <v>170</v>
      </c>
      <c r="G1763" s="188"/>
    </row>
    <row r="1764" spans="1:7" s="196" customFormat="1" ht="45">
      <c r="A1764" s="224" t="s">
        <v>2214</v>
      </c>
      <c r="B1764" s="225">
        <v>200</v>
      </c>
      <c r="C1764" s="226" t="s">
        <v>1274</v>
      </c>
      <c r="D1764" s="227">
        <v>2071870</v>
      </c>
      <c r="E1764" s="217">
        <v>2057370.78</v>
      </c>
      <c r="F1764" s="228">
        <v>14499.22</v>
      </c>
      <c r="G1764" s="195"/>
    </row>
    <row r="1765" spans="1:7" ht="45">
      <c r="A1765" s="224" t="s">
        <v>2719</v>
      </c>
      <c r="B1765" s="225">
        <v>200</v>
      </c>
      <c r="C1765" s="226" t="s">
        <v>1275</v>
      </c>
      <c r="D1765" s="227">
        <v>2071870</v>
      </c>
      <c r="E1765" s="217">
        <v>2057370.78</v>
      </c>
      <c r="F1765" s="228">
        <v>14499.22</v>
      </c>
      <c r="G1765" s="188"/>
    </row>
    <row r="1766" spans="1:7" ht="12.75">
      <c r="A1766" s="224" t="s">
        <v>2726</v>
      </c>
      <c r="B1766" s="225">
        <v>200</v>
      </c>
      <c r="C1766" s="226" t="s">
        <v>1276</v>
      </c>
      <c r="D1766" s="227">
        <v>2071870</v>
      </c>
      <c r="E1766" s="217">
        <v>2057370.78</v>
      </c>
      <c r="F1766" s="228">
        <v>14499.22</v>
      </c>
      <c r="G1766" s="188"/>
    </row>
    <row r="1767" spans="1:7" ht="22.5">
      <c r="A1767" s="224" t="s">
        <v>1248</v>
      </c>
      <c r="B1767" s="225">
        <v>200</v>
      </c>
      <c r="C1767" s="226" t="s">
        <v>1277</v>
      </c>
      <c r="D1767" s="227">
        <v>2071870</v>
      </c>
      <c r="E1767" s="217">
        <v>2057370.78</v>
      </c>
      <c r="F1767" s="228">
        <v>14499.22</v>
      </c>
      <c r="G1767" s="188"/>
    </row>
    <row r="1768" spans="1:7" s="196" customFormat="1" ht="12.75">
      <c r="A1768" s="193" t="s">
        <v>2777</v>
      </c>
      <c r="B1768" s="213">
        <v>200</v>
      </c>
      <c r="C1768" s="191" t="s">
        <v>1278</v>
      </c>
      <c r="D1768" s="222">
        <v>1600580</v>
      </c>
      <c r="E1768" s="220">
        <v>1592825.2</v>
      </c>
      <c r="F1768" s="223">
        <v>7754.800000000047</v>
      </c>
      <c r="G1768" s="195"/>
    </row>
    <row r="1769" spans="1:7" s="196" customFormat="1" ht="12.75">
      <c r="A1769" s="193" t="s">
        <v>1037</v>
      </c>
      <c r="B1769" s="213">
        <v>200</v>
      </c>
      <c r="C1769" s="191" t="s">
        <v>1279</v>
      </c>
      <c r="D1769" s="222">
        <v>471290</v>
      </c>
      <c r="E1769" s="220">
        <v>464545.58</v>
      </c>
      <c r="F1769" s="223">
        <v>6744.419999999984</v>
      </c>
      <c r="G1769" s="195"/>
    </row>
    <row r="1770" spans="1:7" s="196" customFormat="1" ht="67.5">
      <c r="A1770" s="229" t="s">
        <v>2874</v>
      </c>
      <c r="B1770" s="230">
        <v>200</v>
      </c>
      <c r="C1770" s="226" t="s">
        <v>1280</v>
      </c>
      <c r="D1770" s="227">
        <v>529786599.99999994</v>
      </c>
      <c r="E1770" s="217">
        <v>525537481.9499999</v>
      </c>
      <c r="F1770" s="228">
        <v>4249118.049999987</v>
      </c>
      <c r="G1770" s="195"/>
    </row>
    <row r="1771" spans="1:7" ht="45">
      <c r="A1771" s="224" t="s">
        <v>2719</v>
      </c>
      <c r="B1771" s="225">
        <v>200</v>
      </c>
      <c r="C1771" s="226" t="s">
        <v>1281</v>
      </c>
      <c r="D1771" s="227">
        <v>509339588.91999996</v>
      </c>
      <c r="E1771" s="217">
        <v>505359227.6099999</v>
      </c>
      <c r="F1771" s="228">
        <v>3980361.3099999875</v>
      </c>
      <c r="G1771" s="188"/>
    </row>
    <row r="1772" spans="1:7" ht="12.75">
      <c r="A1772" s="224" t="s">
        <v>2726</v>
      </c>
      <c r="B1772" s="225">
        <v>200</v>
      </c>
      <c r="C1772" s="226" t="s">
        <v>1282</v>
      </c>
      <c r="D1772" s="227">
        <v>509339588.91999996</v>
      </c>
      <c r="E1772" s="217">
        <v>505359227.6099999</v>
      </c>
      <c r="F1772" s="228">
        <v>3980361.3099999875</v>
      </c>
      <c r="G1772" s="188"/>
    </row>
    <row r="1773" spans="1:7" ht="22.5">
      <c r="A1773" s="224" t="s">
        <v>1248</v>
      </c>
      <c r="B1773" s="225">
        <v>200</v>
      </c>
      <c r="C1773" s="226" t="s">
        <v>1283</v>
      </c>
      <c r="D1773" s="227">
        <v>508341721.91999996</v>
      </c>
      <c r="E1773" s="217">
        <v>504364863.6099999</v>
      </c>
      <c r="F1773" s="228">
        <v>3976858.3099999875</v>
      </c>
      <c r="G1773" s="188"/>
    </row>
    <row r="1774" spans="1:7" ht="12.75">
      <c r="A1774" s="193" t="s">
        <v>2777</v>
      </c>
      <c r="B1774" s="213">
        <v>200</v>
      </c>
      <c r="C1774" s="191" t="s">
        <v>1284</v>
      </c>
      <c r="D1774" s="222">
        <v>410643680.9</v>
      </c>
      <c r="E1774" s="220">
        <v>410643680.89</v>
      </c>
      <c r="F1774" s="223">
        <v>0.009999990463256836</v>
      </c>
      <c r="G1774" s="188"/>
    </row>
    <row r="1775" spans="1:7" ht="12.75">
      <c r="A1775" s="193" t="s">
        <v>1037</v>
      </c>
      <c r="B1775" s="213">
        <v>200</v>
      </c>
      <c r="C1775" s="191" t="s">
        <v>1285</v>
      </c>
      <c r="D1775" s="222">
        <v>97698041.02</v>
      </c>
      <c r="E1775" s="220">
        <v>93721182.71999992</v>
      </c>
      <c r="F1775" s="223">
        <v>3976858.3</v>
      </c>
      <c r="G1775" s="188"/>
    </row>
    <row r="1776" spans="1:7" ht="22.5">
      <c r="A1776" s="224" t="s">
        <v>1249</v>
      </c>
      <c r="B1776" s="225">
        <v>200</v>
      </c>
      <c r="C1776" s="226" t="s">
        <v>1286</v>
      </c>
      <c r="D1776" s="227">
        <v>997867</v>
      </c>
      <c r="E1776" s="217">
        <v>994364</v>
      </c>
      <c r="F1776" s="228">
        <v>3503</v>
      </c>
      <c r="G1776" s="188"/>
    </row>
    <row r="1777" spans="1:7" ht="12.75">
      <c r="A1777" s="193" t="s">
        <v>1036</v>
      </c>
      <c r="B1777" s="213">
        <v>200</v>
      </c>
      <c r="C1777" s="191" t="s">
        <v>1287</v>
      </c>
      <c r="D1777" s="222">
        <v>104429</v>
      </c>
      <c r="E1777" s="220">
        <v>103929</v>
      </c>
      <c r="F1777" s="223">
        <v>500</v>
      </c>
      <c r="G1777" s="188"/>
    </row>
    <row r="1778" spans="1:7" s="196" customFormat="1" ht="12.75">
      <c r="A1778" s="193" t="s">
        <v>1039</v>
      </c>
      <c r="B1778" s="213">
        <v>200</v>
      </c>
      <c r="C1778" s="191" t="s">
        <v>1288</v>
      </c>
      <c r="D1778" s="222">
        <v>778123</v>
      </c>
      <c r="E1778" s="220">
        <v>777220</v>
      </c>
      <c r="F1778" s="223">
        <v>903</v>
      </c>
      <c r="G1778" s="195"/>
    </row>
    <row r="1779" spans="1:7" s="196" customFormat="1" ht="12.75">
      <c r="A1779" s="193" t="s">
        <v>1042</v>
      </c>
      <c r="B1779" s="213">
        <v>200</v>
      </c>
      <c r="C1779" s="191" t="s">
        <v>1289</v>
      </c>
      <c r="D1779" s="222">
        <v>115315</v>
      </c>
      <c r="E1779" s="220">
        <v>113215</v>
      </c>
      <c r="F1779" s="223">
        <v>2100</v>
      </c>
      <c r="G1779" s="195"/>
    </row>
    <row r="1780" spans="1:7" s="196" customFormat="1" ht="22.5">
      <c r="A1780" s="224" t="s">
        <v>2721</v>
      </c>
      <c r="B1780" s="225">
        <v>200</v>
      </c>
      <c r="C1780" s="226" t="s">
        <v>1290</v>
      </c>
      <c r="D1780" s="227">
        <v>20447011.08</v>
      </c>
      <c r="E1780" s="217">
        <v>20178254.340000004</v>
      </c>
      <c r="F1780" s="228">
        <v>268756.7399999993</v>
      </c>
      <c r="G1780" s="195"/>
    </row>
    <row r="1781" spans="1:7" s="196" customFormat="1" ht="22.5">
      <c r="A1781" s="224" t="s">
        <v>2722</v>
      </c>
      <c r="B1781" s="225">
        <v>200</v>
      </c>
      <c r="C1781" s="226" t="s">
        <v>1291</v>
      </c>
      <c r="D1781" s="227">
        <v>20447011.08</v>
      </c>
      <c r="E1781" s="217">
        <v>20178254.340000004</v>
      </c>
      <c r="F1781" s="228">
        <v>268756.7399999993</v>
      </c>
      <c r="G1781" s="195"/>
    </row>
    <row r="1782" spans="1:7" ht="22.5">
      <c r="A1782" s="224" t="s">
        <v>3014</v>
      </c>
      <c r="B1782" s="225">
        <v>200</v>
      </c>
      <c r="C1782" s="226" t="s">
        <v>1292</v>
      </c>
      <c r="D1782" s="227">
        <v>20447011.08</v>
      </c>
      <c r="E1782" s="217">
        <v>20178254.340000004</v>
      </c>
      <c r="F1782" s="228">
        <v>268756.7399999993</v>
      </c>
      <c r="G1782" s="188"/>
    </row>
    <row r="1783" spans="1:7" ht="12.75">
      <c r="A1783" s="193" t="s">
        <v>1038</v>
      </c>
      <c r="B1783" s="213">
        <v>200</v>
      </c>
      <c r="C1783" s="191" t="s">
        <v>1293</v>
      </c>
      <c r="D1783" s="222">
        <v>4225994.38</v>
      </c>
      <c r="E1783" s="220">
        <v>4205498.530000007</v>
      </c>
      <c r="F1783" s="223">
        <v>20495.849999999627</v>
      </c>
      <c r="G1783" s="188"/>
    </row>
    <row r="1784" spans="1:7" s="196" customFormat="1" ht="12.75">
      <c r="A1784" s="193" t="s">
        <v>1039</v>
      </c>
      <c r="B1784" s="213">
        <v>200</v>
      </c>
      <c r="C1784" s="191" t="s">
        <v>1294</v>
      </c>
      <c r="D1784" s="222">
        <v>258980.4</v>
      </c>
      <c r="E1784" s="220">
        <v>258980.4</v>
      </c>
      <c r="F1784" s="223">
        <v>0</v>
      </c>
      <c r="G1784" s="195"/>
    </row>
    <row r="1785" spans="1:7" ht="12.75">
      <c r="A1785" s="193" t="s">
        <v>1041</v>
      </c>
      <c r="B1785" s="213">
        <v>200</v>
      </c>
      <c r="C1785" s="191" t="s">
        <v>1295</v>
      </c>
      <c r="D1785" s="222">
        <v>912338.59</v>
      </c>
      <c r="E1785" s="220">
        <v>912338.59</v>
      </c>
      <c r="F1785" s="223">
        <v>0</v>
      </c>
      <c r="G1785" s="188"/>
    </row>
    <row r="1786" spans="1:7" ht="12.75">
      <c r="A1786" s="193" t="s">
        <v>1042</v>
      </c>
      <c r="B1786" s="213">
        <v>200</v>
      </c>
      <c r="C1786" s="191" t="s">
        <v>1296</v>
      </c>
      <c r="D1786" s="222">
        <v>3351196.71</v>
      </c>
      <c r="E1786" s="220">
        <v>3340764.45</v>
      </c>
      <c r="F1786" s="223">
        <v>10432.259999999776</v>
      </c>
      <c r="G1786" s="188"/>
    </row>
    <row r="1787" spans="1:7" ht="12.75">
      <c r="A1787" s="193" t="s">
        <v>1043</v>
      </c>
      <c r="B1787" s="213">
        <v>200</v>
      </c>
      <c r="C1787" s="191" t="s">
        <v>1297</v>
      </c>
      <c r="D1787" s="222">
        <v>146500</v>
      </c>
      <c r="E1787" s="220">
        <v>146500</v>
      </c>
      <c r="F1787" s="223">
        <v>0</v>
      </c>
      <c r="G1787" s="188"/>
    </row>
    <row r="1788" spans="1:7" s="196" customFormat="1" ht="12.75">
      <c r="A1788" s="193" t="s">
        <v>1044</v>
      </c>
      <c r="B1788" s="213">
        <v>200</v>
      </c>
      <c r="C1788" s="191" t="s">
        <v>1298</v>
      </c>
      <c r="D1788" s="222">
        <v>8256705.46</v>
      </c>
      <c r="E1788" s="220">
        <v>8021534.989999998</v>
      </c>
      <c r="F1788" s="223">
        <v>235170.47</v>
      </c>
      <c r="G1788" s="195"/>
    </row>
    <row r="1789" spans="1:7" s="196" customFormat="1" ht="12.75">
      <c r="A1789" s="193" t="s">
        <v>1045</v>
      </c>
      <c r="B1789" s="213">
        <v>200</v>
      </c>
      <c r="C1789" s="191" t="s">
        <v>1299</v>
      </c>
      <c r="D1789" s="222">
        <v>3295295.54</v>
      </c>
      <c r="E1789" s="220">
        <v>3292637.38</v>
      </c>
      <c r="F1789" s="223">
        <v>2658.160000000149</v>
      </c>
      <c r="G1789" s="195"/>
    </row>
    <row r="1790" spans="1:7" s="196" customFormat="1" ht="56.25">
      <c r="A1790" s="229" t="s">
        <v>2873</v>
      </c>
      <c r="B1790" s="230">
        <v>200</v>
      </c>
      <c r="C1790" s="226" t="s">
        <v>1300</v>
      </c>
      <c r="D1790" s="227">
        <v>30254172.48</v>
      </c>
      <c r="E1790" s="217">
        <v>29411949.449999988</v>
      </c>
      <c r="F1790" s="228">
        <v>842223.03</v>
      </c>
      <c r="G1790" s="195"/>
    </row>
    <row r="1791" spans="1:7" ht="45">
      <c r="A1791" s="224" t="s">
        <v>2719</v>
      </c>
      <c r="B1791" s="225">
        <v>200</v>
      </c>
      <c r="C1791" s="226" t="s">
        <v>1301</v>
      </c>
      <c r="D1791" s="227">
        <v>29226767</v>
      </c>
      <c r="E1791" s="217">
        <v>28384544.809999987</v>
      </c>
      <c r="F1791" s="228">
        <v>842222.19</v>
      </c>
      <c r="G1791" s="188"/>
    </row>
    <row r="1792" spans="1:7" ht="12.75">
      <c r="A1792" s="224" t="s">
        <v>2726</v>
      </c>
      <c r="B1792" s="225">
        <v>200</v>
      </c>
      <c r="C1792" s="226" t="s">
        <v>1302</v>
      </c>
      <c r="D1792" s="227">
        <v>29226767</v>
      </c>
      <c r="E1792" s="217">
        <v>28384544.809999987</v>
      </c>
      <c r="F1792" s="228">
        <v>842222.19</v>
      </c>
      <c r="G1792" s="188"/>
    </row>
    <row r="1793" spans="1:7" ht="22.5">
      <c r="A1793" s="224" t="s">
        <v>1248</v>
      </c>
      <c r="B1793" s="225">
        <v>200</v>
      </c>
      <c r="C1793" s="226" t="s">
        <v>1303</v>
      </c>
      <c r="D1793" s="227">
        <v>29225067</v>
      </c>
      <c r="E1793" s="217">
        <v>28382844.809999987</v>
      </c>
      <c r="F1793" s="228">
        <v>842222.19</v>
      </c>
      <c r="G1793" s="188"/>
    </row>
    <row r="1794" spans="1:7" ht="12.75">
      <c r="A1794" s="193" t="s">
        <v>2777</v>
      </c>
      <c r="B1794" s="213">
        <v>200</v>
      </c>
      <c r="C1794" s="191" t="s">
        <v>1304</v>
      </c>
      <c r="D1794" s="222">
        <v>22448611</v>
      </c>
      <c r="E1794" s="220">
        <v>22448610.99999999</v>
      </c>
      <c r="F1794" s="223">
        <v>0</v>
      </c>
      <c r="G1794" s="188"/>
    </row>
    <row r="1795" spans="1:7" s="196" customFormat="1" ht="12.75">
      <c r="A1795" s="193" t="s">
        <v>1037</v>
      </c>
      <c r="B1795" s="213">
        <v>200</v>
      </c>
      <c r="C1795" s="191" t="s">
        <v>1305</v>
      </c>
      <c r="D1795" s="222">
        <v>6776456</v>
      </c>
      <c r="E1795" s="220">
        <v>5934233.809999999</v>
      </c>
      <c r="F1795" s="223">
        <v>842222.19</v>
      </c>
      <c r="G1795" s="195"/>
    </row>
    <row r="1796" spans="1:7" s="196" customFormat="1" ht="22.5">
      <c r="A1796" s="224" t="s">
        <v>1249</v>
      </c>
      <c r="B1796" s="225">
        <v>200</v>
      </c>
      <c r="C1796" s="226" t="s">
        <v>1306</v>
      </c>
      <c r="D1796" s="227">
        <v>1700</v>
      </c>
      <c r="E1796" s="217">
        <v>1700</v>
      </c>
      <c r="F1796" s="228">
        <v>0</v>
      </c>
      <c r="G1796" s="195"/>
    </row>
    <row r="1797" spans="1:7" s="196" customFormat="1" ht="12.75">
      <c r="A1797" s="193" t="s">
        <v>1036</v>
      </c>
      <c r="B1797" s="213">
        <v>200</v>
      </c>
      <c r="C1797" s="191" t="s">
        <v>1307</v>
      </c>
      <c r="D1797" s="222">
        <v>1700</v>
      </c>
      <c r="E1797" s="220">
        <v>1700</v>
      </c>
      <c r="F1797" s="223">
        <v>0</v>
      </c>
      <c r="G1797" s="195"/>
    </row>
    <row r="1798" spans="1:7" s="196" customFormat="1" ht="22.5">
      <c r="A1798" s="224" t="s">
        <v>2721</v>
      </c>
      <c r="B1798" s="225">
        <v>200</v>
      </c>
      <c r="C1798" s="226" t="s">
        <v>1308</v>
      </c>
      <c r="D1798" s="227">
        <v>1027405.48</v>
      </c>
      <c r="E1798" s="217">
        <v>1027404.64</v>
      </c>
      <c r="F1798" s="228">
        <v>0.8399999999674037</v>
      </c>
      <c r="G1798" s="195"/>
    </row>
    <row r="1799" spans="1:7" s="196" customFormat="1" ht="22.5">
      <c r="A1799" s="224" t="s">
        <v>2722</v>
      </c>
      <c r="B1799" s="225">
        <v>200</v>
      </c>
      <c r="C1799" s="226" t="s">
        <v>1309</v>
      </c>
      <c r="D1799" s="227">
        <v>1027405.48</v>
      </c>
      <c r="E1799" s="217">
        <v>1027404.64</v>
      </c>
      <c r="F1799" s="228">
        <v>0.8399999999674037</v>
      </c>
      <c r="G1799" s="195"/>
    </row>
    <row r="1800" spans="1:7" ht="22.5">
      <c r="A1800" s="224" t="s">
        <v>3014</v>
      </c>
      <c r="B1800" s="225">
        <v>200</v>
      </c>
      <c r="C1800" s="226" t="s">
        <v>1310</v>
      </c>
      <c r="D1800" s="227">
        <v>1027405.48</v>
      </c>
      <c r="E1800" s="217">
        <v>1027404.64</v>
      </c>
      <c r="F1800" s="228">
        <v>0.8399999999674037</v>
      </c>
      <c r="G1800" s="188"/>
    </row>
    <row r="1801" spans="1:7" ht="12.75">
      <c r="A1801" s="193" t="s">
        <v>1041</v>
      </c>
      <c r="B1801" s="213">
        <v>200</v>
      </c>
      <c r="C1801" s="191" t="s">
        <v>1311</v>
      </c>
      <c r="D1801" s="222">
        <v>6000</v>
      </c>
      <c r="E1801" s="220">
        <v>6000</v>
      </c>
      <c r="F1801" s="223">
        <v>0</v>
      </c>
      <c r="G1801" s="188"/>
    </row>
    <row r="1802" spans="1:7" s="196" customFormat="1" ht="12.75">
      <c r="A1802" s="193" t="s">
        <v>1042</v>
      </c>
      <c r="B1802" s="213">
        <v>200</v>
      </c>
      <c r="C1802" s="191" t="s">
        <v>1312</v>
      </c>
      <c r="D1802" s="222">
        <v>81437.04</v>
      </c>
      <c r="E1802" s="220">
        <v>81437.04</v>
      </c>
      <c r="F1802" s="223">
        <v>0</v>
      </c>
      <c r="G1802" s="195"/>
    </row>
    <row r="1803" spans="1:7" s="196" customFormat="1" ht="12.75">
      <c r="A1803" s="193" t="s">
        <v>1044</v>
      </c>
      <c r="B1803" s="213">
        <v>200</v>
      </c>
      <c r="C1803" s="191" t="s">
        <v>1313</v>
      </c>
      <c r="D1803" s="222">
        <v>352419.48</v>
      </c>
      <c r="E1803" s="220">
        <v>352419.48</v>
      </c>
      <c r="F1803" s="223">
        <v>0</v>
      </c>
      <c r="G1803" s="195"/>
    </row>
    <row r="1804" spans="1:7" s="196" customFormat="1" ht="12.75">
      <c r="A1804" s="193" t="s">
        <v>1045</v>
      </c>
      <c r="B1804" s="213">
        <v>200</v>
      </c>
      <c r="C1804" s="191" t="s">
        <v>1314</v>
      </c>
      <c r="D1804" s="222">
        <v>587548.96</v>
      </c>
      <c r="E1804" s="220">
        <v>587548.12</v>
      </c>
      <c r="F1804" s="223">
        <v>0.8399999999674037</v>
      </c>
      <c r="G1804" s="195"/>
    </row>
    <row r="1805" spans="1:7" s="196" customFormat="1" ht="12.75">
      <c r="A1805" s="224" t="s">
        <v>3011</v>
      </c>
      <c r="B1805" s="225">
        <v>200</v>
      </c>
      <c r="C1805" s="226" t="s">
        <v>1315</v>
      </c>
      <c r="D1805" s="227">
        <v>14033310</v>
      </c>
      <c r="E1805" s="217">
        <v>14033295.71</v>
      </c>
      <c r="F1805" s="228">
        <v>14.290000000037253</v>
      </c>
      <c r="G1805" s="195"/>
    </row>
    <row r="1806" spans="1:7" ht="22.5">
      <c r="A1806" s="224" t="s">
        <v>2927</v>
      </c>
      <c r="B1806" s="225">
        <v>200</v>
      </c>
      <c r="C1806" s="226" t="s">
        <v>1316</v>
      </c>
      <c r="D1806" s="227">
        <v>439110</v>
      </c>
      <c r="E1806" s="217">
        <v>439110</v>
      </c>
      <c r="F1806" s="228">
        <v>0</v>
      </c>
      <c r="G1806" s="188"/>
    </row>
    <row r="1807" spans="1:7" s="196" customFormat="1" ht="45">
      <c r="A1807" s="224" t="s">
        <v>2719</v>
      </c>
      <c r="B1807" s="225">
        <v>200</v>
      </c>
      <c r="C1807" s="226" t="s">
        <v>1317</v>
      </c>
      <c r="D1807" s="227">
        <v>439110</v>
      </c>
      <c r="E1807" s="217">
        <v>439110</v>
      </c>
      <c r="F1807" s="228">
        <v>0</v>
      </c>
      <c r="G1807" s="195"/>
    </row>
    <row r="1808" spans="1:7" s="196" customFormat="1" ht="12.75">
      <c r="A1808" s="224" t="s">
        <v>2726</v>
      </c>
      <c r="B1808" s="225">
        <v>200</v>
      </c>
      <c r="C1808" s="226" t="s">
        <v>1318</v>
      </c>
      <c r="D1808" s="227">
        <v>439110</v>
      </c>
      <c r="E1808" s="217">
        <v>439110</v>
      </c>
      <c r="F1808" s="228">
        <v>0</v>
      </c>
      <c r="G1808" s="195"/>
    </row>
    <row r="1809" spans="1:7" s="196" customFormat="1" ht="22.5">
      <c r="A1809" s="224" t="s">
        <v>1248</v>
      </c>
      <c r="B1809" s="225">
        <v>200</v>
      </c>
      <c r="C1809" s="226" t="s">
        <v>1319</v>
      </c>
      <c r="D1809" s="227">
        <v>439110</v>
      </c>
      <c r="E1809" s="217">
        <v>439110</v>
      </c>
      <c r="F1809" s="228">
        <v>0</v>
      </c>
      <c r="G1809" s="195"/>
    </row>
    <row r="1810" spans="1:7" s="196" customFormat="1" ht="12.75">
      <c r="A1810" s="193" t="s">
        <v>2777</v>
      </c>
      <c r="B1810" s="213">
        <v>200</v>
      </c>
      <c r="C1810" s="191" t="s">
        <v>1320</v>
      </c>
      <c r="D1810" s="222">
        <v>337264.56</v>
      </c>
      <c r="E1810" s="220">
        <v>337264.56</v>
      </c>
      <c r="F1810" s="223">
        <v>0</v>
      </c>
      <c r="G1810" s="195"/>
    </row>
    <row r="1811" spans="1:7" ht="12.75">
      <c r="A1811" s="193" t="s">
        <v>1037</v>
      </c>
      <c r="B1811" s="213">
        <v>200</v>
      </c>
      <c r="C1811" s="191" t="s">
        <v>1321</v>
      </c>
      <c r="D1811" s="222">
        <v>101845.44</v>
      </c>
      <c r="E1811" s="220">
        <v>101845.44</v>
      </c>
      <c r="F1811" s="223">
        <v>0</v>
      </c>
      <c r="G1811" s="188"/>
    </row>
    <row r="1812" spans="1:7" ht="33.75">
      <c r="A1812" s="224" t="s">
        <v>2382</v>
      </c>
      <c r="B1812" s="225">
        <v>200</v>
      </c>
      <c r="C1812" s="226" t="s">
        <v>1322</v>
      </c>
      <c r="D1812" s="227">
        <v>1250000</v>
      </c>
      <c r="E1812" s="217">
        <v>1250000</v>
      </c>
      <c r="F1812" s="228">
        <v>0</v>
      </c>
      <c r="G1812" s="188"/>
    </row>
    <row r="1813" spans="1:7" s="196" customFormat="1" ht="22.5">
      <c r="A1813" s="224" t="s">
        <v>2721</v>
      </c>
      <c r="B1813" s="225">
        <v>200</v>
      </c>
      <c r="C1813" s="226" t="s">
        <v>1323</v>
      </c>
      <c r="D1813" s="227">
        <v>1250000</v>
      </c>
      <c r="E1813" s="217">
        <v>1250000</v>
      </c>
      <c r="F1813" s="228">
        <v>0</v>
      </c>
      <c r="G1813" s="195"/>
    </row>
    <row r="1814" spans="1:7" s="196" customFormat="1" ht="22.5">
      <c r="A1814" s="224" t="s">
        <v>2722</v>
      </c>
      <c r="B1814" s="225">
        <v>200</v>
      </c>
      <c r="C1814" s="226" t="s">
        <v>1324</v>
      </c>
      <c r="D1814" s="227">
        <v>1250000</v>
      </c>
      <c r="E1814" s="217">
        <v>1250000</v>
      </c>
      <c r="F1814" s="228">
        <v>0</v>
      </c>
      <c r="G1814" s="195"/>
    </row>
    <row r="1815" spans="1:7" s="196" customFormat="1" ht="22.5">
      <c r="A1815" s="224" t="s">
        <v>3014</v>
      </c>
      <c r="B1815" s="225">
        <v>200</v>
      </c>
      <c r="C1815" s="226" t="s">
        <v>1325</v>
      </c>
      <c r="D1815" s="227">
        <v>1250000</v>
      </c>
      <c r="E1815" s="217">
        <v>1250000</v>
      </c>
      <c r="F1815" s="228">
        <v>0</v>
      </c>
      <c r="G1815" s="195"/>
    </row>
    <row r="1816" spans="1:7" s="196" customFormat="1" ht="12.75">
      <c r="A1816" s="193" t="s">
        <v>1044</v>
      </c>
      <c r="B1816" s="213">
        <v>200</v>
      </c>
      <c r="C1816" s="191" t="s">
        <v>1326</v>
      </c>
      <c r="D1816" s="222">
        <v>1250000</v>
      </c>
      <c r="E1816" s="220">
        <v>1250000</v>
      </c>
      <c r="F1816" s="223">
        <v>0</v>
      </c>
      <c r="G1816" s="195"/>
    </row>
    <row r="1817" spans="1:7" ht="22.5">
      <c r="A1817" s="224" t="s">
        <v>1820</v>
      </c>
      <c r="B1817" s="225">
        <v>200</v>
      </c>
      <c r="C1817" s="226" t="s">
        <v>1327</v>
      </c>
      <c r="D1817" s="227">
        <v>125000</v>
      </c>
      <c r="E1817" s="217">
        <v>125000</v>
      </c>
      <c r="F1817" s="228">
        <v>0</v>
      </c>
      <c r="G1817" s="188"/>
    </row>
    <row r="1818" spans="1:7" ht="22.5">
      <c r="A1818" s="224" t="s">
        <v>2721</v>
      </c>
      <c r="B1818" s="225">
        <v>200</v>
      </c>
      <c r="C1818" s="226" t="s">
        <v>1328</v>
      </c>
      <c r="D1818" s="227">
        <v>125000</v>
      </c>
      <c r="E1818" s="217">
        <v>125000</v>
      </c>
      <c r="F1818" s="228">
        <v>0</v>
      </c>
      <c r="G1818" s="188"/>
    </row>
    <row r="1819" spans="1:7" ht="22.5">
      <c r="A1819" s="224" t="s">
        <v>2722</v>
      </c>
      <c r="B1819" s="225">
        <v>200</v>
      </c>
      <c r="C1819" s="226" t="s">
        <v>1329</v>
      </c>
      <c r="D1819" s="227">
        <v>125000</v>
      </c>
      <c r="E1819" s="217">
        <v>125000</v>
      </c>
      <c r="F1819" s="228">
        <v>0</v>
      </c>
      <c r="G1819" s="188"/>
    </row>
    <row r="1820" spans="1:7" s="196" customFormat="1" ht="22.5">
      <c r="A1820" s="224" t="s">
        <v>3014</v>
      </c>
      <c r="B1820" s="225">
        <v>200</v>
      </c>
      <c r="C1820" s="226" t="s">
        <v>1330</v>
      </c>
      <c r="D1820" s="227">
        <v>125000</v>
      </c>
      <c r="E1820" s="217">
        <v>125000</v>
      </c>
      <c r="F1820" s="228">
        <v>0</v>
      </c>
      <c r="G1820" s="195"/>
    </row>
    <row r="1821" spans="1:7" s="196" customFormat="1" ht="12.75">
      <c r="A1821" s="193" t="s">
        <v>1044</v>
      </c>
      <c r="B1821" s="213">
        <v>200</v>
      </c>
      <c r="C1821" s="191" t="s">
        <v>1331</v>
      </c>
      <c r="D1821" s="222">
        <v>102190</v>
      </c>
      <c r="E1821" s="220">
        <v>102190</v>
      </c>
      <c r="F1821" s="223">
        <v>0</v>
      </c>
      <c r="G1821" s="195"/>
    </row>
    <row r="1822" spans="1:7" s="196" customFormat="1" ht="12.75">
      <c r="A1822" s="193" t="s">
        <v>1045</v>
      </c>
      <c r="B1822" s="213">
        <v>200</v>
      </c>
      <c r="C1822" s="191" t="s">
        <v>1332</v>
      </c>
      <c r="D1822" s="222">
        <v>22810</v>
      </c>
      <c r="E1822" s="220">
        <v>22810</v>
      </c>
      <c r="F1822" s="223">
        <v>0</v>
      </c>
      <c r="G1822" s="195"/>
    </row>
    <row r="1823" spans="1:7" s="196" customFormat="1" ht="22.5">
      <c r="A1823" s="224" t="s">
        <v>1821</v>
      </c>
      <c r="B1823" s="225">
        <v>200</v>
      </c>
      <c r="C1823" s="226" t="s">
        <v>1333</v>
      </c>
      <c r="D1823" s="227">
        <v>2000000</v>
      </c>
      <c r="E1823" s="217">
        <v>1999985.71</v>
      </c>
      <c r="F1823" s="228">
        <v>14.290000000037253</v>
      </c>
      <c r="G1823" s="195"/>
    </row>
    <row r="1824" spans="1:7" ht="22.5">
      <c r="A1824" s="224" t="s">
        <v>2721</v>
      </c>
      <c r="B1824" s="225">
        <v>200</v>
      </c>
      <c r="C1824" s="226" t="s">
        <v>1334</v>
      </c>
      <c r="D1824" s="227">
        <v>2000000</v>
      </c>
      <c r="E1824" s="217">
        <v>1999985.71</v>
      </c>
      <c r="F1824" s="228">
        <v>14.290000000037253</v>
      </c>
      <c r="G1824" s="188"/>
    </row>
    <row r="1825" spans="1:7" s="196" customFormat="1" ht="22.5">
      <c r="A1825" s="224" t="s">
        <v>2722</v>
      </c>
      <c r="B1825" s="225">
        <v>200</v>
      </c>
      <c r="C1825" s="226" t="s">
        <v>1335</v>
      </c>
      <c r="D1825" s="227">
        <v>2000000</v>
      </c>
      <c r="E1825" s="217">
        <v>1999985.71</v>
      </c>
      <c r="F1825" s="228">
        <v>14.290000000037253</v>
      </c>
      <c r="G1825" s="195"/>
    </row>
    <row r="1826" spans="1:7" s="196" customFormat="1" ht="22.5">
      <c r="A1826" s="224" t="s">
        <v>3014</v>
      </c>
      <c r="B1826" s="225">
        <v>200</v>
      </c>
      <c r="C1826" s="226" t="s">
        <v>1336</v>
      </c>
      <c r="D1826" s="227">
        <v>2000000</v>
      </c>
      <c r="E1826" s="217">
        <v>1999985.71</v>
      </c>
      <c r="F1826" s="228">
        <v>14.290000000037253</v>
      </c>
      <c r="G1826" s="195"/>
    </row>
    <row r="1827" spans="1:7" s="196" customFormat="1" ht="12.75">
      <c r="A1827" s="193" t="s">
        <v>1042</v>
      </c>
      <c r="B1827" s="213">
        <v>200</v>
      </c>
      <c r="C1827" s="191" t="s">
        <v>1337</v>
      </c>
      <c r="D1827" s="222">
        <v>96420</v>
      </c>
      <c r="E1827" s="220">
        <v>96420</v>
      </c>
      <c r="F1827" s="223">
        <v>0</v>
      </c>
      <c r="G1827" s="195"/>
    </row>
    <row r="1828" spans="1:7" s="196" customFormat="1" ht="12.75">
      <c r="A1828" s="193" t="s">
        <v>1044</v>
      </c>
      <c r="B1828" s="213">
        <v>200</v>
      </c>
      <c r="C1828" s="191" t="s">
        <v>1338</v>
      </c>
      <c r="D1828" s="222">
        <v>1884342.5</v>
      </c>
      <c r="E1828" s="220">
        <v>1884328.21</v>
      </c>
      <c r="F1828" s="223">
        <v>14.290000000037253</v>
      </c>
      <c r="G1828" s="195"/>
    </row>
    <row r="1829" spans="1:7" s="196" customFormat="1" ht="12.75">
      <c r="A1829" s="193" t="s">
        <v>1045</v>
      </c>
      <c r="B1829" s="213">
        <v>200</v>
      </c>
      <c r="C1829" s="191" t="s">
        <v>1339</v>
      </c>
      <c r="D1829" s="222">
        <v>19237.5</v>
      </c>
      <c r="E1829" s="220">
        <v>19237.5</v>
      </c>
      <c r="F1829" s="223">
        <v>0</v>
      </c>
      <c r="G1829" s="195"/>
    </row>
    <row r="1830" spans="1:7" s="196" customFormat="1" ht="22.5">
      <c r="A1830" s="224" t="s">
        <v>2022</v>
      </c>
      <c r="B1830" s="225">
        <v>200</v>
      </c>
      <c r="C1830" s="226" t="s">
        <v>1340</v>
      </c>
      <c r="D1830" s="227">
        <v>10219200</v>
      </c>
      <c r="E1830" s="217">
        <v>10219200</v>
      </c>
      <c r="F1830" s="228">
        <v>0</v>
      </c>
      <c r="G1830" s="195"/>
    </row>
    <row r="1831" spans="1:7" ht="22.5">
      <c r="A1831" s="224" t="s">
        <v>2721</v>
      </c>
      <c r="B1831" s="225">
        <v>200</v>
      </c>
      <c r="C1831" s="226" t="s">
        <v>1341</v>
      </c>
      <c r="D1831" s="227">
        <v>10219200</v>
      </c>
      <c r="E1831" s="217">
        <v>10219200</v>
      </c>
      <c r="F1831" s="228">
        <v>0</v>
      </c>
      <c r="G1831" s="188"/>
    </row>
    <row r="1832" spans="1:7" s="196" customFormat="1" ht="22.5">
      <c r="A1832" s="224" t="s">
        <v>2722</v>
      </c>
      <c r="B1832" s="225">
        <v>200</v>
      </c>
      <c r="C1832" s="226" t="s">
        <v>1342</v>
      </c>
      <c r="D1832" s="227">
        <v>10219200</v>
      </c>
      <c r="E1832" s="217">
        <v>10219200</v>
      </c>
      <c r="F1832" s="228">
        <v>0</v>
      </c>
      <c r="G1832" s="195"/>
    </row>
    <row r="1833" spans="1:7" s="196" customFormat="1" ht="22.5">
      <c r="A1833" s="224" t="s">
        <v>1817</v>
      </c>
      <c r="B1833" s="225">
        <v>200</v>
      </c>
      <c r="C1833" s="226" t="s">
        <v>1710</v>
      </c>
      <c r="D1833" s="227">
        <v>10219200</v>
      </c>
      <c r="E1833" s="217">
        <v>10219200</v>
      </c>
      <c r="F1833" s="228">
        <v>0</v>
      </c>
      <c r="G1833" s="195"/>
    </row>
    <row r="1834" spans="1:7" s="196" customFormat="1" ht="12.75">
      <c r="A1834" s="193" t="s">
        <v>1041</v>
      </c>
      <c r="B1834" s="213">
        <v>200</v>
      </c>
      <c r="C1834" s="191" t="s">
        <v>1711</v>
      </c>
      <c r="D1834" s="222">
        <v>10219200</v>
      </c>
      <c r="E1834" s="220">
        <v>10219200</v>
      </c>
      <c r="F1834" s="223">
        <v>0</v>
      </c>
      <c r="G1834" s="195"/>
    </row>
    <row r="1835" spans="1:7" s="196" customFormat="1" ht="12.75">
      <c r="A1835" s="224" t="s">
        <v>1034</v>
      </c>
      <c r="B1835" s="225">
        <v>200</v>
      </c>
      <c r="C1835" s="226" t="s">
        <v>1712</v>
      </c>
      <c r="D1835" s="227">
        <v>62395998.1</v>
      </c>
      <c r="E1835" s="217">
        <v>62157839.33999999</v>
      </c>
      <c r="F1835" s="228">
        <v>238158.7600000007</v>
      </c>
      <c r="G1835" s="195"/>
    </row>
    <row r="1836" spans="1:7" ht="33.75">
      <c r="A1836" s="224" t="s">
        <v>3041</v>
      </c>
      <c r="B1836" s="225">
        <v>200</v>
      </c>
      <c r="C1836" s="226" t="s">
        <v>1713</v>
      </c>
      <c r="D1836" s="227">
        <v>62200133.1</v>
      </c>
      <c r="E1836" s="217">
        <v>61961974.33999999</v>
      </c>
      <c r="F1836" s="228">
        <v>238158.7600000007</v>
      </c>
      <c r="G1836" s="188"/>
    </row>
    <row r="1837" spans="1:7" s="196" customFormat="1" ht="33.75">
      <c r="A1837" s="224" t="s">
        <v>2989</v>
      </c>
      <c r="B1837" s="225">
        <v>200</v>
      </c>
      <c r="C1837" s="226" t="s">
        <v>1714</v>
      </c>
      <c r="D1837" s="227">
        <v>3000</v>
      </c>
      <c r="E1837" s="217">
        <v>3000</v>
      </c>
      <c r="F1837" s="228">
        <v>0</v>
      </c>
      <c r="G1837" s="195"/>
    </row>
    <row r="1838" spans="1:7" s="196" customFormat="1" ht="22.5">
      <c r="A1838" s="224" t="s">
        <v>2721</v>
      </c>
      <c r="B1838" s="225">
        <v>200</v>
      </c>
      <c r="C1838" s="226" t="s">
        <v>1715</v>
      </c>
      <c r="D1838" s="227">
        <v>3000</v>
      </c>
      <c r="E1838" s="217">
        <v>3000</v>
      </c>
      <c r="F1838" s="228">
        <v>0</v>
      </c>
      <c r="G1838" s="195"/>
    </row>
    <row r="1839" spans="1:7" s="196" customFormat="1" ht="22.5">
      <c r="A1839" s="224" t="s">
        <v>2722</v>
      </c>
      <c r="B1839" s="225">
        <v>200</v>
      </c>
      <c r="C1839" s="226" t="s">
        <v>1716</v>
      </c>
      <c r="D1839" s="227">
        <v>3000</v>
      </c>
      <c r="E1839" s="217">
        <v>3000</v>
      </c>
      <c r="F1839" s="228">
        <v>0</v>
      </c>
      <c r="G1839" s="195"/>
    </row>
    <row r="1840" spans="1:7" s="196" customFormat="1" ht="22.5">
      <c r="A1840" s="224" t="s">
        <v>3014</v>
      </c>
      <c r="B1840" s="225">
        <v>200</v>
      </c>
      <c r="C1840" s="226" t="s">
        <v>1717</v>
      </c>
      <c r="D1840" s="227">
        <v>3000</v>
      </c>
      <c r="E1840" s="217">
        <v>3000</v>
      </c>
      <c r="F1840" s="228">
        <v>0</v>
      </c>
      <c r="G1840" s="195"/>
    </row>
    <row r="1841" spans="1:7" ht="12.75">
      <c r="A1841" s="193" t="s">
        <v>1045</v>
      </c>
      <c r="B1841" s="213">
        <v>200</v>
      </c>
      <c r="C1841" s="191" t="s">
        <v>1718</v>
      </c>
      <c r="D1841" s="222">
        <v>3000</v>
      </c>
      <c r="E1841" s="220">
        <v>3000</v>
      </c>
      <c r="F1841" s="223">
        <v>0</v>
      </c>
      <c r="G1841" s="188"/>
    </row>
    <row r="1842" spans="1:7" ht="45">
      <c r="A1842" s="224" t="s">
        <v>2943</v>
      </c>
      <c r="B1842" s="225">
        <v>200</v>
      </c>
      <c r="C1842" s="226" t="s">
        <v>1719</v>
      </c>
      <c r="D1842" s="227">
        <v>1280340</v>
      </c>
      <c r="E1842" s="217">
        <v>1280340</v>
      </c>
      <c r="F1842" s="228">
        <v>0</v>
      </c>
      <c r="G1842" s="188"/>
    </row>
    <row r="1843" spans="1:7" ht="22.5">
      <c r="A1843" s="224" t="s">
        <v>2721</v>
      </c>
      <c r="B1843" s="225">
        <v>200</v>
      </c>
      <c r="C1843" s="226" t="s">
        <v>1720</v>
      </c>
      <c r="D1843" s="227">
        <v>1280340</v>
      </c>
      <c r="E1843" s="217">
        <v>1280340</v>
      </c>
      <c r="F1843" s="228">
        <v>0</v>
      </c>
      <c r="G1843" s="188"/>
    </row>
    <row r="1844" spans="1:7" ht="22.5">
      <c r="A1844" s="224" t="s">
        <v>2722</v>
      </c>
      <c r="B1844" s="225">
        <v>200</v>
      </c>
      <c r="C1844" s="226" t="s">
        <v>1721</v>
      </c>
      <c r="D1844" s="227">
        <v>1280340</v>
      </c>
      <c r="E1844" s="217">
        <v>1280340</v>
      </c>
      <c r="F1844" s="228">
        <v>0</v>
      </c>
      <c r="G1844" s="188"/>
    </row>
    <row r="1845" spans="1:7" ht="22.5">
      <c r="A1845" s="224" t="s">
        <v>3014</v>
      </c>
      <c r="B1845" s="225">
        <v>200</v>
      </c>
      <c r="C1845" s="226" t="s">
        <v>1722</v>
      </c>
      <c r="D1845" s="227">
        <v>1280340</v>
      </c>
      <c r="E1845" s="217">
        <v>1280340</v>
      </c>
      <c r="F1845" s="228">
        <v>0</v>
      </c>
      <c r="G1845" s="188"/>
    </row>
    <row r="1846" spans="1:7" ht="12.75">
      <c r="A1846" s="193" t="s">
        <v>1042</v>
      </c>
      <c r="B1846" s="213">
        <v>200</v>
      </c>
      <c r="C1846" s="191" t="s">
        <v>1723</v>
      </c>
      <c r="D1846" s="222">
        <v>1280340</v>
      </c>
      <c r="E1846" s="220">
        <v>1280340</v>
      </c>
      <c r="F1846" s="223">
        <v>0</v>
      </c>
      <c r="G1846" s="188"/>
    </row>
    <row r="1847" spans="1:7" s="196" customFormat="1" ht="12.75">
      <c r="A1847" s="224" t="s">
        <v>2944</v>
      </c>
      <c r="B1847" s="225">
        <v>200</v>
      </c>
      <c r="C1847" s="226" t="s">
        <v>1724</v>
      </c>
      <c r="D1847" s="227">
        <v>56360993.1</v>
      </c>
      <c r="E1847" s="217">
        <v>56320566.83999999</v>
      </c>
      <c r="F1847" s="228">
        <v>40426.26000000069</v>
      </c>
      <c r="G1847" s="195"/>
    </row>
    <row r="1848" spans="1:7" s="196" customFormat="1" ht="22.5">
      <c r="A1848" s="224" t="s">
        <v>2721</v>
      </c>
      <c r="B1848" s="225">
        <v>200</v>
      </c>
      <c r="C1848" s="226" t="s">
        <v>1725</v>
      </c>
      <c r="D1848" s="227">
        <v>56360993.1</v>
      </c>
      <c r="E1848" s="217">
        <v>56320566.83999999</v>
      </c>
      <c r="F1848" s="228">
        <v>40426.26000000069</v>
      </c>
      <c r="G1848" s="195"/>
    </row>
    <row r="1849" spans="1:7" s="196" customFormat="1" ht="22.5">
      <c r="A1849" s="224" t="s">
        <v>2722</v>
      </c>
      <c r="B1849" s="225">
        <v>200</v>
      </c>
      <c r="C1849" s="226" t="s">
        <v>1726</v>
      </c>
      <c r="D1849" s="227">
        <v>56360993.1</v>
      </c>
      <c r="E1849" s="217">
        <v>56320566.83999999</v>
      </c>
      <c r="F1849" s="228">
        <v>40426.26000000069</v>
      </c>
      <c r="G1849" s="195"/>
    </row>
    <row r="1850" spans="1:7" s="196" customFormat="1" ht="22.5">
      <c r="A1850" s="224" t="s">
        <v>3014</v>
      </c>
      <c r="B1850" s="225">
        <v>200</v>
      </c>
      <c r="C1850" s="226" t="s">
        <v>1727</v>
      </c>
      <c r="D1850" s="227">
        <v>56360993.1</v>
      </c>
      <c r="E1850" s="217">
        <v>56320566.83999999</v>
      </c>
      <c r="F1850" s="228">
        <v>40426.26000000069</v>
      </c>
      <c r="G1850" s="195"/>
    </row>
    <row r="1851" spans="1:7" ht="12.75">
      <c r="A1851" s="193" t="s">
        <v>1038</v>
      </c>
      <c r="B1851" s="213">
        <v>200</v>
      </c>
      <c r="C1851" s="191" t="s">
        <v>1728</v>
      </c>
      <c r="D1851" s="222">
        <v>11822.35</v>
      </c>
      <c r="E1851" s="220">
        <v>11822.35</v>
      </c>
      <c r="F1851" s="223">
        <v>0</v>
      </c>
      <c r="G1851" s="188"/>
    </row>
    <row r="1852" spans="1:7" s="196" customFormat="1" ht="12.75">
      <c r="A1852" s="193" t="s">
        <v>1039</v>
      </c>
      <c r="B1852" s="213">
        <v>200</v>
      </c>
      <c r="C1852" s="191" t="s">
        <v>1729</v>
      </c>
      <c r="D1852" s="222">
        <v>28182942.03</v>
      </c>
      <c r="E1852" s="220">
        <v>28182942.029999997</v>
      </c>
      <c r="F1852" s="223">
        <v>0</v>
      </c>
      <c r="G1852" s="195"/>
    </row>
    <row r="1853" spans="1:7" s="196" customFormat="1" ht="12.75">
      <c r="A1853" s="193" t="s">
        <v>1042</v>
      </c>
      <c r="B1853" s="213">
        <v>200</v>
      </c>
      <c r="C1853" s="191" t="s">
        <v>1730</v>
      </c>
      <c r="D1853" s="222">
        <v>26363867.53</v>
      </c>
      <c r="E1853" s="220">
        <v>26363866.479999993</v>
      </c>
      <c r="F1853" s="223">
        <v>1.050000000745058</v>
      </c>
      <c r="G1853" s="195"/>
    </row>
    <row r="1854" spans="1:7" s="196" customFormat="1" ht="12.75">
      <c r="A1854" s="193" t="s">
        <v>1043</v>
      </c>
      <c r="B1854" s="213">
        <v>200</v>
      </c>
      <c r="C1854" s="191" t="s">
        <v>1731</v>
      </c>
      <c r="D1854" s="222">
        <v>79170</v>
      </c>
      <c r="E1854" s="220">
        <v>79087.48</v>
      </c>
      <c r="F1854" s="223">
        <v>82.52000000000407</v>
      </c>
      <c r="G1854" s="195"/>
    </row>
    <row r="1855" spans="1:7" s="196" customFormat="1" ht="12.75">
      <c r="A1855" s="193" t="s">
        <v>1044</v>
      </c>
      <c r="B1855" s="213">
        <v>200</v>
      </c>
      <c r="C1855" s="191" t="s">
        <v>1732</v>
      </c>
      <c r="D1855" s="222">
        <v>88820</v>
      </c>
      <c r="E1855" s="220">
        <v>88820</v>
      </c>
      <c r="F1855" s="223">
        <v>0</v>
      </c>
      <c r="G1855" s="195"/>
    </row>
    <row r="1856" spans="1:7" ht="12.75">
      <c r="A1856" s="193" t="s">
        <v>1045</v>
      </c>
      <c r="B1856" s="213">
        <v>200</v>
      </c>
      <c r="C1856" s="191" t="s">
        <v>1733</v>
      </c>
      <c r="D1856" s="222">
        <v>1634371.19</v>
      </c>
      <c r="E1856" s="220">
        <v>1594028.5</v>
      </c>
      <c r="F1856" s="223">
        <v>40342.689999999944</v>
      </c>
      <c r="G1856" s="188"/>
    </row>
    <row r="1857" spans="1:7" s="196" customFormat="1" ht="22.5">
      <c r="A1857" s="224" t="s">
        <v>2945</v>
      </c>
      <c r="B1857" s="225">
        <v>200</v>
      </c>
      <c r="C1857" s="226" t="s">
        <v>1734</v>
      </c>
      <c r="D1857" s="227">
        <v>1568300</v>
      </c>
      <c r="E1857" s="217">
        <v>1370607.5</v>
      </c>
      <c r="F1857" s="228">
        <v>197692.5</v>
      </c>
      <c r="G1857" s="195"/>
    </row>
    <row r="1858" spans="1:7" s="196" customFormat="1" ht="22.5">
      <c r="A1858" s="224" t="s">
        <v>2721</v>
      </c>
      <c r="B1858" s="225">
        <v>200</v>
      </c>
      <c r="C1858" s="226" t="s">
        <v>1735</v>
      </c>
      <c r="D1858" s="227">
        <v>1568300</v>
      </c>
      <c r="E1858" s="217">
        <v>1370607.5</v>
      </c>
      <c r="F1858" s="228">
        <v>197692.5</v>
      </c>
      <c r="G1858" s="195"/>
    </row>
    <row r="1859" spans="1:7" s="196" customFormat="1" ht="22.5">
      <c r="A1859" s="224" t="s">
        <v>2722</v>
      </c>
      <c r="B1859" s="225">
        <v>200</v>
      </c>
      <c r="C1859" s="226" t="s">
        <v>1736</v>
      </c>
      <c r="D1859" s="227">
        <v>1568300</v>
      </c>
      <c r="E1859" s="217">
        <v>1370607.5</v>
      </c>
      <c r="F1859" s="228">
        <v>197692.5</v>
      </c>
      <c r="G1859" s="195"/>
    </row>
    <row r="1860" spans="1:7" s="196" customFormat="1" ht="22.5">
      <c r="A1860" s="224" t="s">
        <v>3014</v>
      </c>
      <c r="B1860" s="225">
        <v>200</v>
      </c>
      <c r="C1860" s="226" t="s">
        <v>1737</v>
      </c>
      <c r="D1860" s="227">
        <v>1568300</v>
      </c>
      <c r="E1860" s="217">
        <v>1370607.5</v>
      </c>
      <c r="F1860" s="228">
        <v>197692.5</v>
      </c>
      <c r="G1860" s="195"/>
    </row>
    <row r="1861" spans="1:7" s="196" customFormat="1" ht="12.75">
      <c r="A1861" s="193" t="s">
        <v>1045</v>
      </c>
      <c r="B1861" s="213">
        <v>200</v>
      </c>
      <c r="C1861" s="191" t="s">
        <v>1738</v>
      </c>
      <c r="D1861" s="222">
        <v>1568300</v>
      </c>
      <c r="E1861" s="220">
        <v>1370607.5</v>
      </c>
      <c r="F1861" s="223">
        <v>197692.5</v>
      </c>
      <c r="G1861" s="195"/>
    </row>
    <row r="1862" spans="1:7" ht="45">
      <c r="A1862" s="224" t="s">
        <v>1485</v>
      </c>
      <c r="B1862" s="225">
        <v>200</v>
      </c>
      <c r="C1862" s="226" t="s">
        <v>1739</v>
      </c>
      <c r="D1862" s="227">
        <v>2987500</v>
      </c>
      <c r="E1862" s="217">
        <v>2987460</v>
      </c>
      <c r="F1862" s="228">
        <v>40</v>
      </c>
      <c r="G1862" s="188"/>
    </row>
    <row r="1863" spans="1:7" s="196" customFormat="1" ht="22.5">
      <c r="A1863" s="224" t="s">
        <v>2721</v>
      </c>
      <c r="B1863" s="225">
        <v>200</v>
      </c>
      <c r="C1863" s="226" t="s">
        <v>1740</v>
      </c>
      <c r="D1863" s="227">
        <v>2987500</v>
      </c>
      <c r="E1863" s="217">
        <v>2987460</v>
      </c>
      <c r="F1863" s="228">
        <v>40</v>
      </c>
      <c r="G1863" s="195"/>
    </row>
    <row r="1864" spans="1:7" s="196" customFormat="1" ht="22.5">
      <c r="A1864" s="224" t="s">
        <v>2722</v>
      </c>
      <c r="B1864" s="225">
        <v>200</v>
      </c>
      <c r="C1864" s="226" t="s">
        <v>1741</v>
      </c>
      <c r="D1864" s="227">
        <v>2987500</v>
      </c>
      <c r="E1864" s="217">
        <v>2987460</v>
      </c>
      <c r="F1864" s="228">
        <v>40</v>
      </c>
      <c r="G1864" s="195"/>
    </row>
    <row r="1865" spans="1:7" s="196" customFormat="1" ht="22.5">
      <c r="A1865" s="224" t="s">
        <v>3014</v>
      </c>
      <c r="B1865" s="225">
        <v>200</v>
      </c>
      <c r="C1865" s="226" t="s">
        <v>1742</v>
      </c>
      <c r="D1865" s="227">
        <v>2987500</v>
      </c>
      <c r="E1865" s="217">
        <v>2987460</v>
      </c>
      <c r="F1865" s="228">
        <v>40</v>
      </c>
      <c r="G1865" s="195"/>
    </row>
    <row r="1866" spans="1:7" s="196" customFormat="1" ht="12.75">
      <c r="A1866" s="193" t="s">
        <v>1042</v>
      </c>
      <c r="B1866" s="213">
        <v>200</v>
      </c>
      <c r="C1866" s="191" t="s">
        <v>1743</v>
      </c>
      <c r="D1866" s="222">
        <v>2987500</v>
      </c>
      <c r="E1866" s="220">
        <v>2987460</v>
      </c>
      <c r="F1866" s="223">
        <v>40</v>
      </c>
      <c r="G1866" s="195"/>
    </row>
    <row r="1867" spans="1:7" ht="22.5">
      <c r="A1867" s="224" t="s">
        <v>2895</v>
      </c>
      <c r="B1867" s="225">
        <v>200</v>
      </c>
      <c r="C1867" s="226" t="s">
        <v>1744</v>
      </c>
      <c r="D1867" s="227">
        <v>195865</v>
      </c>
      <c r="E1867" s="217">
        <v>195865</v>
      </c>
      <c r="F1867" s="228">
        <v>0</v>
      </c>
      <c r="G1867" s="188"/>
    </row>
    <row r="1868" spans="1:7" ht="12.75">
      <c r="A1868" s="224" t="s">
        <v>1035</v>
      </c>
      <c r="B1868" s="225">
        <v>200</v>
      </c>
      <c r="C1868" s="226" t="s">
        <v>1745</v>
      </c>
      <c r="D1868" s="227">
        <v>140415</v>
      </c>
      <c r="E1868" s="217">
        <v>140415</v>
      </c>
      <c r="F1868" s="228">
        <v>0</v>
      </c>
      <c r="G1868" s="188"/>
    </row>
    <row r="1869" spans="1:7" ht="22.5">
      <c r="A1869" s="224" t="s">
        <v>2721</v>
      </c>
      <c r="B1869" s="225">
        <v>200</v>
      </c>
      <c r="C1869" s="226" t="s">
        <v>1746</v>
      </c>
      <c r="D1869" s="227">
        <v>140415</v>
      </c>
      <c r="E1869" s="217">
        <v>140415</v>
      </c>
      <c r="F1869" s="228">
        <v>0</v>
      </c>
      <c r="G1869" s="188"/>
    </row>
    <row r="1870" spans="1:7" s="196" customFormat="1" ht="22.5">
      <c r="A1870" s="224" t="s">
        <v>2722</v>
      </c>
      <c r="B1870" s="225">
        <v>200</v>
      </c>
      <c r="C1870" s="226" t="s">
        <v>1747</v>
      </c>
      <c r="D1870" s="227">
        <v>140415</v>
      </c>
      <c r="E1870" s="217">
        <v>140415</v>
      </c>
      <c r="F1870" s="228">
        <v>0</v>
      </c>
      <c r="G1870" s="195"/>
    </row>
    <row r="1871" spans="1:7" s="196" customFormat="1" ht="22.5">
      <c r="A1871" s="224" t="s">
        <v>3014</v>
      </c>
      <c r="B1871" s="225">
        <v>200</v>
      </c>
      <c r="C1871" s="226" t="s">
        <v>1748</v>
      </c>
      <c r="D1871" s="227">
        <v>140415</v>
      </c>
      <c r="E1871" s="217">
        <v>140415</v>
      </c>
      <c r="F1871" s="228">
        <v>0</v>
      </c>
      <c r="G1871" s="195"/>
    </row>
    <row r="1872" spans="1:7" s="196" customFormat="1" ht="12.75">
      <c r="A1872" s="193" t="s">
        <v>1045</v>
      </c>
      <c r="B1872" s="213">
        <v>200</v>
      </c>
      <c r="C1872" s="191" t="s">
        <v>1749</v>
      </c>
      <c r="D1872" s="222">
        <v>140415</v>
      </c>
      <c r="E1872" s="220">
        <v>140415</v>
      </c>
      <c r="F1872" s="223">
        <v>0</v>
      </c>
      <c r="G1872" s="195"/>
    </row>
    <row r="1873" spans="1:7" s="196" customFormat="1" ht="33.75">
      <c r="A1873" s="224" t="s">
        <v>2898</v>
      </c>
      <c r="B1873" s="225">
        <v>200</v>
      </c>
      <c r="C1873" s="226" t="s">
        <v>1750</v>
      </c>
      <c r="D1873" s="227">
        <v>55450</v>
      </c>
      <c r="E1873" s="217">
        <v>55450</v>
      </c>
      <c r="F1873" s="228">
        <v>0</v>
      </c>
      <c r="G1873" s="195"/>
    </row>
    <row r="1874" spans="1:7" s="196" customFormat="1" ht="22.5">
      <c r="A1874" s="224" t="s">
        <v>2721</v>
      </c>
      <c r="B1874" s="225">
        <v>200</v>
      </c>
      <c r="C1874" s="226" t="s">
        <v>1751</v>
      </c>
      <c r="D1874" s="227">
        <v>55450</v>
      </c>
      <c r="E1874" s="217">
        <v>55450</v>
      </c>
      <c r="F1874" s="228">
        <v>0</v>
      </c>
      <c r="G1874" s="195"/>
    </row>
    <row r="1875" spans="1:7" s="196" customFormat="1" ht="22.5">
      <c r="A1875" s="224" t="s">
        <v>2722</v>
      </c>
      <c r="B1875" s="225">
        <v>200</v>
      </c>
      <c r="C1875" s="226" t="s">
        <v>1752</v>
      </c>
      <c r="D1875" s="227">
        <v>55450</v>
      </c>
      <c r="E1875" s="217">
        <v>55450</v>
      </c>
      <c r="F1875" s="228">
        <v>0</v>
      </c>
      <c r="G1875" s="195"/>
    </row>
    <row r="1876" spans="1:7" ht="22.5">
      <c r="A1876" s="224" t="s">
        <v>3014</v>
      </c>
      <c r="B1876" s="225">
        <v>200</v>
      </c>
      <c r="C1876" s="226" t="s">
        <v>1753</v>
      </c>
      <c r="D1876" s="227">
        <v>55450</v>
      </c>
      <c r="E1876" s="217">
        <v>55450</v>
      </c>
      <c r="F1876" s="228">
        <v>0</v>
      </c>
      <c r="G1876" s="188"/>
    </row>
    <row r="1877" spans="1:7" ht="12.75">
      <c r="A1877" s="193" t="s">
        <v>1043</v>
      </c>
      <c r="B1877" s="213">
        <v>200</v>
      </c>
      <c r="C1877" s="191" t="s">
        <v>1754</v>
      </c>
      <c r="D1877" s="222">
        <v>6450</v>
      </c>
      <c r="E1877" s="220">
        <v>6450</v>
      </c>
      <c r="F1877" s="223">
        <v>0</v>
      </c>
      <c r="G1877" s="188"/>
    </row>
    <row r="1878" spans="1:7" s="196" customFormat="1" ht="12.75">
      <c r="A1878" s="193" t="s">
        <v>1044</v>
      </c>
      <c r="B1878" s="213">
        <v>200</v>
      </c>
      <c r="C1878" s="191" t="s">
        <v>1755</v>
      </c>
      <c r="D1878" s="222">
        <v>44000</v>
      </c>
      <c r="E1878" s="220">
        <v>44000</v>
      </c>
      <c r="F1878" s="223">
        <v>0</v>
      </c>
      <c r="G1878" s="195"/>
    </row>
    <row r="1879" spans="1:7" ht="12.75">
      <c r="A1879" s="193" t="s">
        <v>1045</v>
      </c>
      <c r="B1879" s="213">
        <v>200</v>
      </c>
      <c r="C1879" s="191" t="s">
        <v>1756</v>
      </c>
      <c r="D1879" s="222">
        <v>5000</v>
      </c>
      <c r="E1879" s="220">
        <v>5000</v>
      </c>
      <c r="F1879" s="223">
        <v>0</v>
      </c>
      <c r="G1879" s="188"/>
    </row>
    <row r="1880" spans="1:7" ht="12.75">
      <c r="A1880" s="224" t="s">
        <v>2969</v>
      </c>
      <c r="B1880" s="225">
        <v>200</v>
      </c>
      <c r="C1880" s="226" t="s">
        <v>77</v>
      </c>
      <c r="D1880" s="227">
        <v>215934790.29999998</v>
      </c>
      <c r="E1880" s="217">
        <v>200404578.1</v>
      </c>
      <c r="F1880" s="228">
        <v>15530212.199999994</v>
      </c>
      <c r="G1880" s="188"/>
    </row>
    <row r="1881" spans="1:7" ht="33.75">
      <c r="A1881" s="224" t="s">
        <v>3041</v>
      </c>
      <c r="B1881" s="225">
        <v>200</v>
      </c>
      <c r="C1881" s="226" t="s">
        <v>78</v>
      </c>
      <c r="D1881" s="227">
        <v>215808540.2</v>
      </c>
      <c r="E1881" s="217">
        <v>200278328</v>
      </c>
      <c r="F1881" s="228">
        <v>15530212.199999994</v>
      </c>
      <c r="G1881" s="188"/>
    </row>
    <row r="1882" spans="1:7" s="196" customFormat="1" ht="12.75">
      <c r="A1882" s="224" t="s">
        <v>2393</v>
      </c>
      <c r="B1882" s="225">
        <v>200</v>
      </c>
      <c r="C1882" s="226" t="s">
        <v>79</v>
      </c>
      <c r="D1882" s="227">
        <v>32440845.57</v>
      </c>
      <c r="E1882" s="217">
        <v>32334632.540000003</v>
      </c>
      <c r="F1882" s="228">
        <v>106213.03</v>
      </c>
      <c r="G1882" s="195"/>
    </row>
    <row r="1883" spans="1:7" s="196" customFormat="1" ht="45">
      <c r="A1883" s="224" t="s">
        <v>2719</v>
      </c>
      <c r="B1883" s="225">
        <v>200</v>
      </c>
      <c r="C1883" s="226" t="s">
        <v>80</v>
      </c>
      <c r="D1883" s="227">
        <v>21786114.009999998</v>
      </c>
      <c r="E1883" s="217">
        <v>21717718.26</v>
      </c>
      <c r="F1883" s="228">
        <v>68395.74999999977</v>
      </c>
      <c r="G1883" s="195"/>
    </row>
    <row r="1884" spans="1:7" s="196" customFormat="1" ht="22.5">
      <c r="A1884" s="224" t="s">
        <v>2720</v>
      </c>
      <c r="B1884" s="225">
        <v>200</v>
      </c>
      <c r="C1884" s="226" t="s">
        <v>81</v>
      </c>
      <c r="D1884" s="227">
        <v>21786114.009999998</v>
      </c>
      <c r="E1884" s="217">
        <v>21717718.26</v>
      </c>
      <c r="F1884" s="228">
        <v>68395.74999999977</v>
      </c>
      <c r="G1884" s="195"/>
    </row>
    <row r="1885" spans="1:7" ht="22.5">
      <c r="A1885" s="224" t="s">
        <v>3012</v>
      </c>
      <c r="B1885" s="225">
        <v>200</v>
      </c>
      <c r="C1885" s="226" t="s">
        <v>82</v>
      </c>
      <c r="D1885" s="227">
        <v>20499610.759999998</v>
      </c>
      <c r="E1885" s="217">
        <v>20442658.71</v>
      </c>
      <c r="F1885" s="228">
        <v>56952.049999999814</v>
      </c>
      <c r="G1885" s="188"/>
    </row>
    <row r="1886" spans="1:7" s="196" customFormat="1" ht="12.75">
      <c r="A1886" s="193" t="s">
        <v>2777</v>
      </c>
      <c r="B1886" s="213">
        <v>200</v>
      </c>
      <c r="C1886" s="191" t="s">
        <v>83</v>
      </c>
      <c r="D1886" s="222">
        <v>16328270.53</v>
      </c>
      <c r="E1886" s="220">
        <v>16278598.27</v>
      </c>
      <c r="F1886" s="223">
        <v>49672.25999999978</v>
      </c>
      <c r="G1886" s="195"/>
    </row>
    <row r="1887" spans="1:7" ht="12.75">
      <c r="A1887" s="193" t="s">
        <v>1037</v>
      </c>
      <c r="B1887" s="213">
        <v>200</v>
      </c>
      <c r="C1887" s="191" t="s">
        <v>84</v>
      </c>
      <c r="D1887" s="222">
        <v>4171340.23</v>
      </c>
      <c r="E1887" s="220">
        <v>4164060.44</v>
      </c>
      <c r="F1887" s="223">
        <v>7279.790000000037</v>
      </c>
      <c r="G1887" s="188"/>
    </row>
    <row r="1888" spans="1:7" ht="22.5">
      <c r="A1888" s="224" t="s">
        <v>3013</v>
      </c>
      <c r="B1888" s="225">
        <v>200</v>
      </c>
      <c r="C1888" s="226" t="s">
        <v>85</v>
      </c>
      <c r="D1888" s="227">
        <v>1286503.25</v>
      </c>
      <c r="E1888" s="217">
        <v>1275059.55</v>
      </c>
      <c r="F1888" s="228">
        <v>11443.7</v>
      </c>
      <c r="G1888" s="188"/>
    </row>
    <row r="1889" spans="1:7" ht="12.75">
      <c r="A1889" s="193" t="s">
        <v>1036</v>
      </c>
      <c r="B1889" s="213">
        <v>200</v>
      </c>
      <c r="C1889" s="191" t="s">
        <v>86</v>
      </c>
      <c r="D1889" s="222">
        <v>829773.32</v>
      </c>
      <c r="E1889" s="220">
        <v>818329.62</v>
      </c>
      <c r="F1889" s="223">
        <v>11443.7</v>
      </c>
      <c r="G1889" s="188"/>
    </row>
    <row r="1890" spans="1:7" ht="12.75">
      <c r="A1890" s="193" t="s">
        <v>1039</v>
      </c>
      <c r="B1890" s="213">
        <v>200</v>
      </c>
      <c r="C1890" s="191" t="s">
        <v>87</v>
      </c>
      <c r="D1890" s="222">
        <v>316940.2</v>
      </c>
      <c r="E1890" s="220">
        <v>316940.2</v>
      </c>
      <c r="F1890" s="223">
        <v>0</v>
      </c>
      <c r="G1890" s="188"/>
    </row>
    <row r="1891" spans="1:7" ht="12.75">
      <c r="A1891" s="193" t="s">
        <v>1042</v>
      </c>
      <c r="B1891" s="213">
        <v>200</v>
      </c>
      <c r="C1891" s="191" t="s">
        <v>88</v>
      </c>
      <c r="D1891" s="222">
        <v>139789.73</v>
      </c>
      <c r="E1891" s="220">
        <v>139789.73</v>
      </c>
      <c r="F1891" s="223">
        <v>0</v>
      </c>
      <c r="G1891" s="188"/>
    </row>
    <row r="1892" spans="1:7" ht="22.5">
      <c r="A1892" s="224" t="s">
        <v>2721</v>
      </c>
      <c r="B1892" s="225">
        <v>200</v>
      </c>
      <c r="C1892" s="226" t="s">
        <v>89</v>
      </c>
      <c r="D1892" s="227">
        <v>10591605.14</v>
      </c>
      <c r="E1892" s="217">
        <v>10553787.86</v>
      </c>
      <c r="F1892" s="228">
        <v>37817.279999999795</v>
      </c>
      <c r="G1892" s="188"/>
    </row>
    <row r="1893" spans="1:7" ht="22.5">
      <c r="A1893" s="224" t="s">
        <v>2722</v>
      </c>
      <c r="B1893" s="225">
        <v>200</v>
      </c>
      <c r="C1893" s="226" t="s">
        <v>90</v>
      </c>
      <c r="D1893" s="227">
        <v>10591605.14</v>
      </c>
      <c r="E1893" s="217">
        <v>10553787.86</v>
      </c>
      <c r="F1893" s="228">
        <v>37817.279999999795</v>
      </c>
      <c r="G1893" s="188"/>
    </row>
    <row r="1894" spans="1:7" ht="22.5">
      <c r="A1894" s="224" t="s">
        <v>1817</v>
      </c>
      <c r="B1894" s="225">
        <v>200</v>
      </c>
      <c r="C1894" s="226" t="s">
        <v>91</v>
      </c>
      <c r="D1894" s="227">
        <v>1489747.39</v>
      </c>
      <c r="E1894" s="217">
        <v>1489747.39</v>
      </c>
      <c r="F1894" s="228">
        <v>0</v>
      </c>
      <c r="G1894" s="188"/>
    </row>
    <row r="1895" spans="1:7" s="196" customFormat="1" ht="12.75">
      <c r="A1895" s="193" t="s">
        <v>1041</v>
      </c>
      <c r="B1895" s="213">
        <v>200</v>
      </c>
      <c r="C1895" s="191" t="s">
        <v>92</v>
      </c>
      <c r="D1895" s="222">
        <v>1489747.39</v>
      </c>
      <c r="E1895" s="220">
        <v>1489747.39</v>
      </c>
      <c r="F1895" s="223">
        <v>0</v>
      </c>
      <c r="G1895" s="195"/>
    </row>
    <row r="1896" spans="1:7" s="196" customFormat="1" ht="22.5">
      <c r="A1896" s="224" t="s">
        <v>3014</v>
      </c>
      <c r="B1896" s="225">
        <v>200</v>
      </c>
      <c r="C1896" s="226" t="s">
        <v>93</v>
      </c>
      <c r="D1896" s="227">
        <v>9101857.75</v>
      </c>
      <c r="E1896" s="217">
        <v>9064040.469999999</v>
      </c>
      <c r="F1896" s="228">
        <v>37817.279999999795</v>
      </c>
      <c r="G1896" s="195"/>
    </row>
    <row r="1897" spans="1:7" s="196" customFormat="1" ht="12.75">
      <c r="A1897" s="193" t="s">
        <v>1038</v>
      </c>
      <c r="B1897" s="213">
        <v>200</v>
      </c>
      <c r="C1897" s="191" t="s">
        <v>94</v>
      </c>
      <c r="D1897" s="222">
        <v>844561.31</v>
      </c>
      <c r="E1897" s="220">
        <v>816383.77</v>
      </c>
      <c r="F1897" s="223">
        <v>28177.54</v>
      </c>
      <c r="G1897" s="195"/>
    </row>
    <row r="1898" spans="1:7" ht="12.75">
      <c r="A1898" s="193" t="s">
        <v>1039</v>
      </c>
      <c r="B1898" s="213">
        <v>200</v>
      </c>
      <c r="C1898" s="191" t="s">
        <v>95</v>
      </c>
      <c r="D1898" s="222">
        <v>172182</v>
      </c>
      <c r="E1898" s="220">
        <v>172182</v>
      </c>
      <c r="F1898" s="223">
        <v>0</v>
      </c>
      <c r="G1898" s="188"/>
    </row>
    <row r="1899" spans="1:7" s="196" customFormat="1" ht="12.75">
      <c r="A1899" s="193" t="s">
        <v>1040</v>
      </c>
      <c r="B1899" s="213">
        <v>200</v>
      </c>
      <c r="C1899" s="191" t="s">
        <v>96</v>
      </c>
      <c r="D1899" s="222">
        <v>4231878</v>
      </c>
      <c r="E1899" s="220">
        <v>4222562.86</v>
      </c>
      <c r="F1899" s="223">
        <v>9315.139999999665</v>
      </c>
      <c r="G1899" s="195"/>
    </row>
    <row r="1900" spans="1:7" s="196" customFormat="1" ht="12.75">
      <c r="A1900" s="193" t="s">
        <v>2391</v>
      </c>
      <c r="B1900" s="213">
        <v>200</v>
      </c>
      <c r="C1900" s="191" t="s">
        <v>97</v>
      </c>
      <c r="D1900" s="222">
        <v>1324423.9</v>
      </c>
      <c r="E1900" s="220">
        <v>1324423.9</v>
      </c>
      <c r="F1900" s="223">
        <v>0</v>
      </c>
      <c r="G1900" s="195"/>
    </row>
    <row r="1901" spans="1:7" s="196" customFormat="1" ht="12.75">
      <c r="A1901" s="193" t="s">
        <v>1041</v>
      </c>
      <c r="B1901" s="213">
        <v>200</v>
      </c>
      <c r="C1901" s="191" t="s">
        <v>98</v>
      </c>
      <c r="D1901" s="222">
        <v>231010.72</v>
      </c>
      <c r="E1901" s="220">
        <v>231010.72</v>
      </c>
      <c r="F1901" s="223">
        <v>0</v>
      </c>
      <c r="G1901" s="195"/>
    </row>
    <row r="1902" spans="1:7" s="196" customFormat="1" ht="12.75">
      <c r="A1902" s="193" t="s">
        <v>1042</v>
      </c>
      <c r="B1902" s="213">
        <v>200</v>
      </c>
      <c r="C1902" s="191" t="s">
        <v>99</v>
      </c>
      <c r="D1902" s="222">
        <v>808109.81</v>
      </c>
      <c r="E1902" s="220">
        <v>807785.21</v>
      </c>
      <c r="F1902" s="223">
        <v>324.60000000009313</v>
      </c>
      <c r="G1902" s="195"/>
    </row>
    <row r="1903" spans="1:7" ht="12.75">
      <c r="A1903" s="193" t="s">
        <v>1044</v>
      </c>
      <c r="B1903" s="213">
        <v>200</v>
      </c>
      <c r="C1903" s="191" t="s">
        <v>100</v>
      </c>
      <c r="D1903" s="222">
        <v>2960</v>
      </c>
      <c r="E1903" s="220">
        <v>2960</v>
      </c>
      <c r="F1903" s="223">
        <v>0</v>
      </c>
      <c r="G1903" s="188"/>
    </row>
    <row r="1904" spans="1:7" ht="12.75">
      <c r="A1904" s="193" t="s">
        <v>1045</v>
      </c>
      <c r="B1904" s="213">
        <v>200</v>
      </c>
      <c r="C1904" s="191" t="s">
        <v>101</v>
      </c>
      <c r="D1904" s="222">
        <v>1486732.01</v>
      </c>
      <c r="E1904" s="220">
        <v>1486732.01</v>
      </c>
      <c r="F1904" s="223">
        <v>0</v>
      </c>
      <c r="G1904" s="188"/>
    </row>
    <row r="1905" spans="1:7" s="196" customFormat="1" ht="12.75">
      <c r="A1905" s="224" t="s">
        <v>2723</v>
      </c>
      <c r="B1905" s="225">
        <v>200</v>
      </c>
      <c r="C1905" s="226" t="s">
        <v>102</v>
      </c>
      <c r="D1905" s="227">
        <v>63126.42</v>
      </c>
      <c r="E1905" s="217">
        <v>63126.42</v>
      </c>
      <c r="F1905" s="228">
        <v>0</v>
      </c>
      <c r="G1905" s="195"/>
    </row>
    <row r="1906" spans="1:7" s="196" customFormat="1" ht="12.75">
      <c r="A1906" s="224" t="s">
        <v>2724</v>
      </c>
      <c r="B1906" s="225">
        <v>200</v>
      </c>
      <c r="C1906" s="226" t="s">
        <v>3027</v>
      </c>
      <c r="D1906" s="227">
        <v>63126.42</v>
      </c>
      <c r="E1906" s="217">
        <v>63126.42</v>
      </c>
      <c r="F1906" s="228">
        <v>0</v>
      </c>
      <c r="G1906" s="195"/>
    </row>
    <row r="1907" spans="1:7" s="196" customFormat="1" ht="67.5">
      <c r="A1907" s="229" t="s">
        <v>2819</v>
      </c>
      <c r="B1907" s="230">
        <v>200</v>
      </c>
      <c r="C1907" s="226" t="s">
        <v>3028</v>
      </c>
      <c r="D1907" s="227">
        <v>63126.42</v>
      </c>
      <c r="E1907" s="217">
        <v>63126.42</v>
      </c>
      <c r="F1907" s="228">
        <v>0</v>
      </c>
      <c r="G1907" s="195"/>
    </row>
    <row r="1908" spans="1:7" s="196" customFormat="1" ht="12.75">
      <c r="A1908" s="193" t="s">
        <v>1043</v>
      </c>
      <c r="B1908" s="213">
        <v>200</v>
      </c>
      <c r="C1908" s="191" t="s">
        <v>3029</v>
      </c>
      <c r="D1908" s="222">
        <v>63126.42</v>
      </c>
      <c r="E1908" s="220">
        <v>63126.42</v>
      </c>
      <c r="F1908" s="223">
        <v>0</v>
      </c>
      <c r="G1908" s="195"/>
    </row>
    <row r="1909" spans="1:7" ht="56.25">
      <c r="A1909" s="229" t="s">
        <v>2820</v>
      </c>
      <c r="B1909" s="230">
        <v>200</v>
      </c>
      <c r="C1909" s="226" t="s">
        <v>103</v>
      </c>
      <c r="D1909" s="227">
        <v>3584753.3</v>
      </c>
      <c r="E1909" s="217">
        <v>3579946.4</v>
      </c>
      <c r="F1909" s="228">
        <v>4806.899999999907</v>
      </c>
      <c r="G1909" s="188"/>
    </row>
    <row r="1910" spans="1:7" ht="45">
      <c r="A1910" s="224" t="s">
        <v>2719</v>
      </c>
      <c r="B1910" s="225">
        <v>200</v>
      </c>
      <c r="C1910" s="226" t="s">
        <v>104</v>
      </c>
      <c r="D1910" s="227">
        <v>3584753.3</v>
      </c>
      <c r="E1910" s="217">
        <v>3579946.4</v>
      </c>
      <c r="F1910" s="228">
        <v>4806.899999999907</v>
      </c>
      <c r="G1910" s="188"/>
    </row>
    <row r="1911" spans="1:7" s="196" customFormat="1" ht="22.5">
      <c r="A1911" s="224" t="s">
        <v>2720</v>
      </c>
      <c r="B1911" s="225">
        <v>200</v>
      </c>
      <c r="C1911" s="226" t="s">
        <v>105</v>
      </c>
      <c r="D1911" s="227">
        <v>3584753.3</v>
      </c>
      <c r="E1911" s="217">
        <v>3579946.4</v>
      </c>
      <c r="F1911" s="228">
        <v>4806.899999999907</v>
      </c>
      <c r="G1911" s="195"/>
    </row>
    <row r="1912" spans="1:7" ht="22.5">
      <c r="A1912" s="224" t="s">
        <v>3012</v>
      </c>
      <c r="B1912" s="225">
        <v>200</v>
      </c>
      <c r="C1912" s="226" t="s">
        <v>106</v>
      </c>
      <c r="D1912" s="227">
        <v>3584753.3</v>
      </c>
      <c r="E1912" s="217">
        <v>3579946.4</v>
      </c>
      <c r="F1912" s="228">
        <v>4806.899999999907</v>
      </c>
      <c r="G1912" s="188"/>
    </row>
    <row r="1913" spans="1:7" ht="12.75">
      <c r="A1913" s="193" t="s">
        <v>2777</v>
      </c>
      <c r="B1913" s="213">
        <v>200</v>
      </c>
      <c r="C1913" s="191" t="s">
        <v>107</v>
      </c>
      <c r="D1913" s="222">
        <v>2872380.47</v>
      </c>
      <c r="E1913" s="220">
        <v>2869281.24</v>
      </c>
      <c r="F1913" s="223">
        <v>3099.2299999999814</v>
      </c>
      <c r="G1913" s="188"/>
    </row>
    <row r="1914" spans="1:7" ht="12.75">
      <c r="A1914" s="193" t="s">
        <v>1037</v>
      </c>
      <c r="B1914" s="213">
        <v>200</v>
      </c>
      <c r="C1914" s="191" t="s">
        <v>108</v>
      </c>
      <c r="D1914" s="222">
        <v>712372.83</v>
      </c>
      <c r="E1914" s="220">
        <v>710665.16</v>
      </c>
      <c r="F1914" s="223">
        <v>1707.6699999999255</v>
      </c>
      <c r="G1914" s="188"/>
    </row>
    <row r="1915" spans="1:7" s="196" customFormat="1" ht="22.5">
      <c r="A1915" s="224" t="s">
        <v>1486</v>
      </c>
      <c r="B1915" s="225">
        <v>200</v>
      </c>
      <c r="C1915" s="226" t="s">
        <v>109</v>
      </c>
      <c r="D1915" s="227">
        <v>173346341.32999998</v>
      </c>
      <c r="E1915" s="217">
        <v>157997734.67000002</v>
      </c>
      <c r="F1915" s="228">
        <v>15348606.659999995</v>
      </c>
      <c r="G1915" s="195"/>
    </row>
    <row r="1916" spans="1:7" s="196" customFormat="1" ht="45">
      <c r="A1916" s="224" t="s">
        <v>2719</v>
      </c>
      <c r="B1916" s="225">
        <v>200</v>
      </c>
      <c r="C1916" s="226" t="s">
        <v>110</v>
      </c>
      <c r="D1916" s="227">
        <v>147182791.14</v>
      </c>
      <c r="E1916" s="217">
        <v>131949749.24000001</v>
      </c>
      <c r="F1916" s="228">
        <v>15233041.899999995</v>
      </c>
      <c r="G1916" s="195"/>
    </row>
    <row r="1917" spans="1:7" s="196" customFormat="1" ht="12.75">
      <c r="A1917" s="224" t="s">
        <v>2726</v>
      </c>
      <c r="B1917" s="225">
        <v>200</v>
      </c>
      <c r="C1917" s="226" t="s">
        <v>111</v>
      </c>
      <c r="D1917" s="227">
        <v>147182791.14</v>
      </c>
      <c r="E1917" s="217">
        <v>131949749.24000001</v>
      </c>
      <c r="F1917" s="228">
        <v>15233041.899999995</v>
      </c>
      <c r="G1917" s="195"/>
    </row>
    <row r="1918" spans="1:7" ht="22.5">
      <c r="A1918" s="224" t="s">
        <v>1248</v>
      </c>
      <c r="B1918" s="225">
        <v>200</v>
      </c>
      <c r="C1918" s="226" t="s">
        <v>112</v>
      </c>
      <c r="D1918" s="227">
        <v>140529276.85999998</v>
      </c>
      <c r="E1918" s="217">
        <v>125427088.98</v>
      </c>
      <c r="F1918" s="228">
        <v>15102187.879999995</v>
      </c>
      <c r="G1918" s="188"/>
    </row>
    <row r="1919" spans="1:7" s="196" customFormat="1" ht="12.75">
      <c r="A1919" s="193" t="s">
        <v>2777</v>
      </c>
      <c r="B1919" s="213">
        <v>200</v>
      </c>
      <c r="C1919" s="191" t="s">
        <v>113</v>
      </c>
      <c r="D1919" s="222">
        <v>112482256.88</v>
      </c>
      <c r="E1919" s="220">
        <v>98804680.47000001</v>
      </c>
      <c r="F1919" s="223">
        <v>13677576.409999996</v>
      </c>
      <c r="G1919" s="195"/>
    </row>
    <row r="1920" spans="1:7" ht="12.75">
      <c r="A1920" s="193" t="s">
        <v>1037</v>
      </c>
      <c r="B1920" s="213">
        <v>200</v>
      </c>
      <c r="C1920" s="191" t="s">
        <v>114</v>
      </c>
      <c r="D1920" s="222">
        <v>28047019.98</v>
      </c>
      <c r="E1920" s="220">
        <v>26622408.509999994</v>
      </c>
      <c r="F1920" s="223">
        <v>1424611.47</v>
      </c>
      <c r="G1920" s="188"/>
    </row>
    <row r="1921" spans="1:7" ht="22.5">
      <c r="A1921" s="224" t="s">
        <v>1249</v>
      </c>
      <c r="B1921" s="225">
        <v>200</v>
      </c>
      <c r="C1921" s="226" t="s">
        <v>115</v>
      </c>
      <c r="D1921" s="227">
        <v>6653514.28</v>
      </c>
      <c r="E1921" s="217">
        <v>6522660.260000005</v>
      </c>
      <c r="F1921" s="228">
        <v>130854.02</v>
      </c>
      <c r="G1921" s="188"/>
    </row>
    <row r="1922" spans="1:7" ht="12.75">
      <c r="A1922" s="193" t="s">
        <v>1036</v>
      </c>
      <c r="B1922" s="213">
        <v>200</v>
      </c>
      <c r="C1922" s="191" t="s">
        <v>116</v>
      </c>
      <c r="D1922" s="222">
        <v>5751206.41</v>
      </c>
      <c r="E1922" s="220">
        <v>5620352.390000005</v>
      </c>
      <c r="F1922" s="223">
        <v>130854.02</v>
      </c>
      <c r="G1922" s="188"/>
    </row>
    <row r="1923" spans="1:7" ht="12.75">
      <c r="A1923" s="193" t="s">
        <v>1039</v>
      </c>
      <c r="B1923" s="213">
        <v>200</v>
      </c>
      <c r="C1923" s="191" t="s">
        <v>117</v>
      </c>
      <c r="D1923" s="222">
        <v>736013.7</v>
      </c>
      <c r="E1923" s="220">
        <v>736013.7</v>
      </c>
      <c r="F1923" s="223">
        <v>0</v>
      </c>
      <c r="G1923" s="188"/>
    </row>
    <row r="1924" spans="1:7" ht="12.75">
      <c r="A1924" s="193" t="s">
        <v>1042</v>
      </c>
      <c r="B1924" s="213">
        <v>200</v>
      </c>
      <c r="C1924" s="191" t="s">
        <v>118</v>
      </c>
      <c r="D1924" s="222">
        <v>166294.17</v>
      </c>
      <c r="E1924" s="220">
        <v>166294.17</v>
      </c>
      <c r="F1924" s="223">
        <v>0</v>
      </c>
      <c r="G1924" s="188"/>
    </row>
    <row r="1925" spans="1:7" ht="22.5">
      <c r="A1925" s="224" t="s">
        <v>2721</v>
      </c>
      <c r="B1925" s="225">
        <v>200</v>
      </c>
      <c r="C1925" s="226" t="s">
        <v>119</v>
      </c>
      <c r="D1925" s="227">
        <v>26089251.39</v>
      </c>
      <c r="E1925" s="217">
        <v>25973686.63</v>
      </c>
      <c r="F1925" s="228">
        <v>115564.76</v>
      </c>
      <c r="G1925" s="188"/>
    </row>
    <row r="1926" spans="1:7" ht="22.5">
      <c r="A1926" s="224" t="s">
        <v>2722</v>
      </c>
      <c r="B1926" s="225">
        <v>200</v>
      </c>
      <c r="C1926" s="226" t="s">
        <v>120</v>
      </c>
      <c r="D1926" s="227">
        <v>26089251.39</v>
      </c>
      <c r="E1926" s="217">
        <v>25973686.63</v>
      </c>
      <c r="F1926" s="228">
        <v>115564.76</v>
      </c>
      <c r="G1926" s="188"/>
    </row>
    <row r="1927" spans="1:7" ht="22.5">
      <c r="A1927" s="224" t="s">
        <v>1817</v>
      </c>
      <c r="B1927" s="225">
        <v>200</v>
      </c>
      <c r="C1927" s="226" t="s">
        <v>121</v>
      </c>
      <c r="D1927" s="227">
        <v>6640825.93</v>
      </c>
      <c r="E1927" s="217">
        <v>6640825.93</v>
      </c>
      <c r="F1927" s="228">
        <v>0</v>
      </c>
      <c r="G1927" s="188"/>
    </row>
    <row r="1928" spans="1:7" s="196" customFormat="1" ht="12.75">
      <c r="A1928" s="193" t="s">
        <v>1041</v>
      </c>
      <c r="B1928" s="213">
        <v>200</v>
      </c>
      <c r="C1928" s="191" t="s">
        <v>122</v>
      </c>
      <c r="D1928" s="222">
        <v>6640825.93</v>
      </c>
      <c r="E1928" s="220">
        <v>6640825.93</v>
      </c>
      <c r="F1928" s="223">
        <v>0</v>
      </c>
      <c r="G1928" s="195"/>
    </row>
    <row r="1929" spans="1:7" s="196" customFormat="1" ht="22.5">
      <c r="A1929" s="224" t="s">
        <v>3014</v>
      </c>
      <c r="B1929" s="225">
        <v>200</v>
      </c>
      <c r="C1929" s="226" t="s">
        <v>123</v>
      </c>
      <c r="D1929" s="227">
        <v>19448425.46</v>
      </c>
      <c r="E1929" s="217">
        <v>19332860.7</v>
      </c>
      <c r="F1929" s="228">
        <v>115564.76</v>
      </c>
      <c r="G1929" s="195"/>
    </row>
    <row r="1930" spans="1:7" s="196" customFormat="1" ht="12.75">
      <c r="A1930" s="193" t="s">
        <v>1038</v>
      </c>
      <c r="B1930" s="213">
        <v>200</v>
      </c>
      <c r="C1930" s="191" t="s">
        <v>124</v>
      </c>
      <c r="D1930" s="222">
        <v>1737211.01</v>
      </c>
      <c r="E1930" s="220">
        <v>1712280.83</v>
      </c>
      <c r="F1930" s="223">
        <v>24930.179999999935</v>
      </c>
      <c r="G1930" s="195"/>
    </row>
    <row r="1931" spans="1:7" ht="12.75">
      <c r="A1931" s="193" t="s">
        <v>1039</v>
      </c>
      <c r="B1931" s="213">
        <v>200</v>
      </c>
      <c r="C1931" s="191" t="s">
        <v>125</v>
      </c>
      <c r="D1931" s="222">
        <v>739918.17</v>
      </c>
      <c r="E1931" s="220">
        <v>739918.17</v>
      </c>
      <c r="F1931" s="223">
        <v>0</v>
      </c>
      <c r="G1931" s="188"/>
    </row>
    <row r="1932" spans="1:7" s="196" customFormat="1" ht="12.75">
      <c r="A1932" s="193" t="s">
        <v>1040</v>
      </c>
      <c r="B1932" s="213">
        <v>200</v>
      </c>
      <c r="C1932" s="191" t="s">
        <v>126</v>
      </c>
      <c r="D1932" s="222">
        <v>3597370</v>
      </c>
      <c r="E1932" s="220">
        <v>3514066.63</v>
      </c>
      <c r="F1932" s="223">
        <v>83303.37000000011</v>
      </c>
      <c r="G1932" s="195"/>
    </row>
    <row r="1933" spans="1:7" s="196" customFormat="1" ht="12.75">
      <c r="A1933" s="193" t="s">
        <v>1041</v>
      </c>
      <c r="B1933" s="213">
        <v>200</v>
      </c>
      <c r="C1933" s="191" t="s">
        <v>127</v>
      </c>
      <c r="D1933" s="222">
        <v>1957050.56</v>
      </c>
      <c r="E1933" s="220">
        <v>1956050.56</v>
      </c>
      <c r="F1933" s="223">
        <v>1000</v>
      </c>
      <c r="G1933" s="195"/>
    </row>
    <row r="1934" spans="1:7" s="196" customFormat="1" ht="12.75">
      <c r="A1934" s="193" t="s">
        <v>1042</v>
      </c>
      <c r="B1934" s="213">
        <v>200</v>
      </c>
      <c r="C1934" s="191" t="s">
        <v>128</v>
      </c>
      <c r="D1934" s="222">
        <v>2555282.83</v>
      </c>
      <c r="E1934" s="220">
        <v>2548951.62</v>
      </c>
      <c r="F1934" s="223">
        <v>6331.209999999963</v>
      </c>
      <c r="G1934" s="195"/>
    </row>
    <row r="1935" spans="1:7" s="196" customFormat="1" ht="12.75">
      <c r="A1935" s="193" t="s">
        <v>1043</v>
      </c>
      <c r="B1935" s="213">
        <v>200</v>
      </c>
      <c r="C1935" s="191" t="s">
        <v>129</v>
      </c>
      <c r="D1935" s="222">
        <v>412933.61</v>
      </c>
      <c r="E1935" s="220">
        <v>412933.61</v>
      </c>
      <c r="F1935" s="223">
        <v>0</v>
      </c>
      <c r="G1935" s="195"/>
    </row>
    <row r="1936" spans="1:7" ht="12.75">
      <c r="A1936" s="193" t="s">
        <v>1044</v>
      </c>
      <c r="B1936" s="213">
        <v>200</v>
      </c>
      <c r="C1936" s="191" t="s">
        <v>130</v>
      </c>
      <c r="D1936" s="222">
        <v>1489744</v>
      </c>
      <c r="E1936" s="220">
        <v>1489744</v>
      </c>
      <c r="F1936" s="223">
        <v>0</v>
      </c>
      <c r="G1936" s="188"/>
    </row>
    <row r="1937" spans="1:7" ht="12.75">
      <c r="A1937" s="193" t="s">
        <v>1045</v>
      </c>
      <c r="B1937" s="213">
        <v>200</v>
      </c>
      <c r="C1937" s="191" t="s">
        <v>131</v>
      </c>
      <c r="D1937" s="222">
        <v>6958915.28</v>
      </c>
      <c r="E1937" s="220">
        <v>6958915.28</v>
      </c>
      <c r="F1937" s="223">
        <v>0</v>
      </c>
      <c r="G1937" s="188"/>
    </row>
    <row r="1938" spans="1:7" s="196" customFormat="1" ht="12.75">
      <c r="A1938" s="224" t="s">
        <v>2723</v>
      </c>
      <c r="B1938" s="225">
        <v>200</v>
      </c>
      <c r="C1938" s="226" t="s">
        <v>132</v>
      </c>
      <c r="D1938" s="227">
        <v>74298.8</v>
      </c>
      <c r="E1938" s="217">
        <v>74298.8</v>
      </c>
      <c r="F1938" s="228">
        <v>0</v>
      </c>
      <c r="G1938" s="195"/>
    </row>
    <row r="1939" spans="1:7" ht="12.75">
      <c r="A1939" s="224" t="s">
        <v>2725</v>
      </c>
      <c r="B1939" s="225">
        <v>200</v>
      </c>
      <c r="C1939" s="226" t="s">
        <v>133</v>
      </c>
      <c r="D1939" s="227">
        <v>74298.8</v>
      </c>
      <c r="E1939" s="217">
        <v>74298.8</v>
      </c>
      <c r="F1939" s="228">
        <v>0</v>
      </c>
      <c r="G1939" s="188"/>
    </row>
    <row r="1940" spans="1:7" ht="12.75">
      <c r="A1940" s="224" t="s">
        <v>3015</v>
      </c>
      <c r="B1940" s="225">
        <v>200</v>
      </c>
      <c r="C1940" s="226" t="s">
        <v>134</v>
      </c>
      <c r="D1940" s="227">
        <v>74298.8</v>
      </c>
      <c r="E1940" s="217">
        <v>74298.8</v>
      </c>
      <c r="F1940" s="228">
        <v>0</v>
      </c>
      <c r="G1940" s="188"/>
    </row>
    <row r="1941" spans="1:7" ht="12.75">
      <c r="A1941" s="193" t="s">
        <v>1043</v>
      </c>
      <c r="B1941" s="213">
        <v>200</v>
      </c>
      <c r="C1941" s="191" t="s">
        <v>135</v>
      </c>
      <c r="D1941" s="222">
        <v>74298.8</v>
      </c>
      <c r="E1941" s="220">
        <v>74298.8</v>
      </c>
      <c r="F1941" s="223">
        <v>0</v>
      </c>
      <c r="G1941" s="188"/>
    </row>
    <row r="1942" spans="1:7" s="196" customFormat="1" ht="33.75">
      <c r="A1942" s="224" t="s">
        <v>1487</v>
      </c>
      <c r="B1942" s="225">
        <v>200</v>
      </c>
      <c r="C1942" s="226" t="s">
        <v>136</v>
      </c>
      <c r="D1942" s="227">
        <v>6436599.999999999</v>
      </c>
      <c r="E1942" s="217">
        <v>6366014.390000001</v>
      </c>
      <c r="F1942" s="228">
        <v>70585.61</v>
      </c>
      <c r="G1942" s="195"/>
    </row>
    <row r="1943" spans="1:7" s="196" customFormat="1" ht="45">
      <c r="A1943" s="224" t="s">
        <v>2719</v>
      </c>
      <c r="B1943" s="225">
        <v>200</v>
      </c>
      <c r="C1943" s="226" t="s">
        <v>137</v>
      </c>
      <c r="D1943" s="227">
        <v>5340343.99</v>
      </c>
      <c r="E1943" s="217">
        <v>5278103.33</v>
      </c>
      <c r="F1943" s="228">
        <v>62240.66</v>
      </c>
      <c r="G1943" s="195"/>
    </row>
    <row r="1944" spans="1:7" s="196" customFormat="1" ht="22.5">
      <c r="A1944" s="224" t="s">
        <v>2720</v>
      </c>
      <c r="B1944" s="225">
        <v>200</v>
      </c>
      <c r="C1944" s="226" t="s">
        <v>138</v>
      </c>
      <c r="D1944" s="227">
        <v>5340343.99</v>
      </c>
      <c r="E1944" s="217">
        <v>5278103.33</v>
      </c>
      <c r="F1944" s="228">
        <v>62240.66</v>
      </c>
      <c r="G1944" s="195"/>
    </row>
    <row r="1945" spans="1:7" ht="22.5">
      <c r="A1945" s="224" t="s">
        <v>3012</v>
      </c>
      <c r="B1945" s="225">
        <v>200</v>
      </c>
      <c r="C1945" s="226" t="s">
        <v>139</v>
      </c>
      <c r="D1945" s="227">
        <v>4831046.39</v>
      </c>
      <c r="E1945" s="217">
        <v>4782287.81</v>
      </c>
      <c r="F1945" s="228">
        <v>48758.58</v>
      </c>
      <c r="G1945" s="188"/>
    </row>
    <row r="1946" spans="1:7" ht="12.75">
      <c r="A1946" s="193" t="s">
        <v>2777</v>
      </c>
      <c r="B1946" s="213">
        <v>200</v>
      </c>
      <c r="C1946" s="191" t="s">
        <v>140</v>
      </c>
      <c r="D1946" s="222">
        <v>3740306.88</v>
      </c>
      <c r="E1946" s="220">
        <v>3740306.88</v>
      </c>
      <c r="F1946" s="223">
        <v>0</v>
      </c>
      <c r="G1946" s="188"/>
    </row>
    <row r="1947" spans="1:7" ht="12.75">
      <c r="A1947" s="193" t="s">
        <v>1037</v>
      </c>
      <c r="B1947" s="213">
        <v>200</v>
      </c>
      <c r="C1947" s="191" t="s">
        <v>141</v>
      </c>
      <c r="D1947" s="222">
        <v>1090739.51</v>
      </c>
      <c r="E1947" s="220">
        <v>1041980.93</v>
      </c>
      <c r="F1947" s="223">
        <v>48758.58</v>
      </c>
      <c r="G1947" s="188"/>
    </row>
    <row r="1948" spans="1:7" ht="22.5">
      <c r="A1948" s="224" t="s">
        <v>3013</v>
      </c>
      <c r="B1948" s="225">
        <v>200</v>
      </c>
      <c r="C1948" s="226" t="s">
        <v>142</v>
      </c>
      <c r="D1948" s="227">
        <v>509297.6</v>
      </c>
      <c r="E1948" s="217">
        <v>495815.52</v>
      </c>
      <c r="F1948" s="228">
        <v>13482.08</v>
      </c>
      <c r="G1948" s="188"/>
    </row>
    <row r="1949" spans="1:7" ht="12.75">
      <c r="A1949" s="193" t="s">
        <v>1036</v>
      </c>
      <c r="B1949" s="213">
        <v>200</v>
      </c>
      <c r="C1949" s="191" t="s">
        <v>143</v>
      </c>
      <c r="D1949" s="222">
        <v>248893.6</v>
      </c>
      <c r="E1949" s="220">
        <v>236211.52</v>
      </c>
      <c r="F1949" s="223">
        <v>12682.08</v>
      </c>
      <c r="G1949" s="188"/>
    </row>
    <row r="1950" spans="1:7" ht="12.75">
      <c r="A1950" s="193" t="s">
        <v>1039</v>
      </c>
      <c r="B1950" s="213">
        <v>200</v>
      </c>
      <c r="C1950" s="191" t="s">
        <v>144</v>
      </c>
      <c r="D1950" s="222">
        <v>181813</v>
      </c>
      <c r="E1950" s="220">
        <v>181013</v>
      </c>
      <c r="F1950" s="223">
        <v>800</v>
      </c>
      <c r="G1950" s="188"/>
    </row>
    <row r="1951" spans="1:7" ht="12.75">
      <c r="A1951" s="193" t="s">
        <v>1042</v>
      </c>
      <c r="B1951" s="213">
        <v>200</v>
      </c>
      <c r="C1951" s="191" t="s">
        <v>145</v>
      </c>
      <c r="D1951" s="222">
        <v>78591</v>
      </c>
      <c r="E1951" s="220">
        <v>78591</v>
      </c>
      <c r="F1951" s="223">
        <v>0</v>
      </c>
      <c r="G1951" s="188"/>
    </row>
    <row r="1952" spans="1:7" s="196" customFormat="1" ht="22.5">
      <c r="A1952" s="224" t="s">
        <v>2721</v>
      </c>
      <c r="B1952" s="225">
        <v>200</v>
      </c>
      <c r="C1952" s="226" t="s">
        <v>146</v>
      </c>
      <c r="D1952" s="227">
        <v>1096256.01</v>
      </c>
      <c r="E1952" s="217">
        <v>1087911.06</v>
      </c>
      <c r="F1952" s="228">
        <v>8344.950000000012</v>
      </c>
      <c r="G1952" s="195"/>
    </row>
    <row r="1953" spans="1:7" s="196" customFormat="1" ht="22.5">
      <c r="A1953" s="224" t="s">
        <v>2722</v>
      </c>
      <c r="B1953" s="225">
        <v>200</v>
      </c>
      <c r="C1953" s="226" t="s">
        <v>147</v>
      </c>
      <c r="D1953" s="227">
        <v>1096256.01</v>
      </c>
      <c r="E1953" s="217">
        <v>1087911.06</v>
      </c>
      <c r="F1953" s="228">
        <v>8344.950000000012</v>
      </c>
      <c r="G1953" s="195"/>
    </row>
    <row r="1954" spans="1:7" s="196" customFormat="1" ht="22.5">
      <c r="A1954" s="224" t="s">
        <v>3014</v>
      </c>
      <c r="B1954" s="225">
        <v>200</v>
      </c>
      <c r="C1954" s="226" t="s">
        <v>148</v>
      </c>
      <c r="D1954" s="227">
        <v>1096256.01</v>
      </c>
      <c r="E1954" s="217">
        <v>1087911.06</v>
      </c>
      <c r="F1954" s="228">
        <v>8344.950000000012</v>
      </c>
      <c r="G1954" s="195"/>
    </row>
    <row r="1955" spans="1:7" s="196" customFormat="1" ht="12.75">
      <c r="A1955" s="193" t="s">
        <v>1038</v>
      </c>
      <c r="B1955" s="213">
        <v>200</v>
      </c>
      <c r="C1955" s="191" t="s">
        <v>149</v>
      </c>
      <c r="D1955" s="222">
        <v>135640.6</v>
      </c>
      <c r="E1955" s="220">
        <v>133015.65</v>
      </c>
      <c r="F1955" s="223">
        <v>2624.9500000000116</v>
      </c>
      <c r="G1955" s="195"/>
    </row>
    <row r="1956" spans="1:7" s="196" customFormat="1" ht="12.75">
      <c r="A1956" s="193" t="s">
        <v>1039</v>
      </c>
      <c r="B1956" s="213">
        <v>200</v>
      </c>
      <c r="C1956" s="191" t="s">
        <v>150</v>
      </c>
      <c r="D1956" s="222">
        <v>130878</v>
      </c>
      <c r="E1956" s="220">
        <v>130878</v>
      </c>
      <c r="F1956" s="223">
        <v>0</v>
      </c>
      <c r="G1956" s="195"/>
    </row>
    <row r="1957" spans="1:7" s="196" customFormat="1" ht="12.75">
      <c r="A1957" s="193" t="s">
        <v>2391</v>
      </c>
      <c r="B1957" s="213">
        <v>200</v>
      </c>
      <c r="C1957" s="191" t="s">
        <v>151</v>
      </c>
      <c r="D1957" s="222">
        <v>84030</v>
      </c>
      <c r="E1957" s="220">
        <v>84030</v>
      </c>
      <c r="F1957" s="223">
        <v>0</v>
      </c>
      <c r="G1957" s="195"/>
    </row>
    <row r="1958" spans="1:7" ht="12.75">
      <c r="A1958" s="193" t="s">
        <v>1041</v>
      </c>
      <c r="B1958" s="213">
        <v>200</v>
      </c>
      <c r="C1958" s="191" t="s">
        <v>152</v>
      </c>
      <c r="D1958" s="222">
        <v>37000</v>
      </c>
      <c r="E1958" s="220">
        <v>37000</v>
      </c>
      <c r="F1958" s="223">
        <v>0</v>
      </c>
      <c r="G1958" s="188"/>
    </row>
    <row r="1959" spans="1:7" ht="12.75">
      <c r="A1959" s="193" t="s">
        <v>1042</v>
      </c>
      <c r="B1959" s="213">
        <v>200</v>
      </c>
      <c r="C1959" s="191" t="s">
        <v>153</v>
      </c>
      <c r="D1959" s="222">
        <v>41935.4</v>
      </c>
      <c r="E1959" s="220">
        <v>41935.4</v>
      </c>
      <c r="F1959" s="223">
        <v>0</v>
      </c>
      <c r="G1959" s="188"/>
    </row>
    <row r="1960" spans="1:7" s="196" customFormat="1" ht="12.75">
      <c r="A1960" s="193" t="s">
        <v>1044</v>
      </c>
      <c r="B1960" s="213">
        <v>200</v>
      </c>
      <c r="C1960" s="191" t="s">
        <v>154</v>
      </c>
      <c r="D1960" s="222">
        <v>314059.37</v>
      </c>
      <c r="E1960" s="220">
        <v>308339.37</v>
      </c>
      <c r="F1960" s="223">
        <v>5720</v>
      </c>
      <c r="G1960" s="195"/>
    </row>
    <row r="1961" spans="1:7" s="196" customFormat="1" ht="12.75">
      <c r="A1961" s="193" t="s">
        <v>1045</v>
      </c>
      <c r="B1961" s="213">
        <v>200</v>
      </c>
      <c r="C1961" s="191" t="s">
        <v>155</v>
      </c>
      <c r="D1961" s="222">
        <v>352712.64</v>
      </c>
      <c r="E1961" s="220">
        <v>352712.64</v>
      </c>
      <c r="F1961" s="223">
        <v>0</v>
      </c>
      <c r="G1961" s="195"/>
    </row>
    <row r="1962" spans="1:7" s="196" customFormat="1" ht="67.5">
      <c r="A1962" s="229" t="s">
        <v>2795</v>
      </c>
      <c r="B1962" s="230">
        <v>200</v>
      </c>
      <c r="C1962" s="226" t="s">
        <v>156</v>
      </c>
      <c r="D1962" s="227">
        <v>126250.1</v>
      </c>
      <c r="E1962" s="217">
        <v>126250.1</v>
      </c>
      <c r="F1962" s="228">
        <v>0</v>
      </c>
      <c r="G1962" s="195"/>
    </row>
    <row r="1963" spans="1:7" s="196" customFormat="1" ht="90">
      <c r="A1963" s="229" t="s">
        <v>2796</v>
      </c>
      <c r="B1963" s="230">
        <v>200</v>
      </c>
      <c r="C1963" s="226" t="s">
        <v>157</v>
      </c>
      <c r="D1963" s="227">
        <v>126250.1</v>
      </c>
      <c r="E1963" s="217">
        <v>126250.1</v>
      </c>
      <c r="F1963" s="228">
        <v>0</v>
      </c>
      <c r="G1963" s="195"/>
    </row>
    <row r="1964" spans="1:7" s="196" customFormat="1" ht="22.5">
      <c r="A1964" s="224" t="s">
        <v>1838</v>
      </c>
      <c r="B1964" s="225">
        <v>200</v>
      </c>
      <c r="C1964" s="226" t="s">
        <v>158</v>
      </c>
      <c r="D1964" s="227">
        <v>126250.1</v>
      </c>
      <c r="E1964" s="217">
        <v>126250.1</v>
      </c>
      <c r="F1964" s="228">
        <v>0</v>
      </c>
      <c r="G1964" s="195"/>
    </row>
    <row r="1965" spans="1:7" s="196" customFormat="1" ht="22.5">
      <c r="A1965" s="224" t="s">
        <v>2721</v>
      </c>
      <c r="B1965" s="225">
        <v>200</v>
      </c>
      <c r="C1965" s="226" t="s">
        <v>159</v>
      </c>
      <c r="D1965" s="227">
        <v>126250.1</v>
      </c>
      <c r="E1965" s="217">
        <v>126250.1</v>
      </c>
      <c r="F1965" s="228">
        <v>0</v>
      </c>
      <c r="G1965" s="195"/>
    </row>
    <row r="1966" spans="1:7" s="196" customFormat="1" ht="22.5">
      <c r="A1966" s="224" t="s">
        <v>2722</v>
      </c>
      <c r="B1966" s="225">
        <v>200</v>
      </c>
      <c r="C1966" s="226" t="s">
        <v>160</v>
      </c>
      <c r="D1966" s="227">
        <v>126250.1</v>
      </c>
      <c r="E1966" s="217">
        <v>126250.1</v>
      </c>
      <c r="F1966" s="228">
        <v>0</v>
      </c>
      <c r="G1966" s="195"/>
    </row>
    <row r="1967" spans="1:7" ht="22.5">
      <c r="A1967" s="224" t="s">
        <v>3014</v>
      </c>
      <c r="B1967" s="225">
        <v>200</v>
      </c>
      <c r="C1967" s="226" t="s">
        <v>161</v>
      </c>
      <c r="D1967" s="227">
        <v>126250.1</v>
      </c>
      <c r="E1967" s="217">
        <v>126250.1</v>
      </c>
      <c r="F1967" s="228">
        <v>0</v>
      </c>
      <c r="G1967" s="188"/>
    </row>
    <row r="1968" spans="1:7" s="196" customFormat="1" ht="12.75">
      <c r="A1968" s="193" t="s">
        <v>1044</v>
      </c>
      <c r="B1968" s="213">
        <v>200</v>
      </c>
      <c r="C1968" s="191" t="s">
        <v>162</v>
      </c>
      <c r="D1968" s="222">
        <v>6816.72</v>
      </c>
      <c r="E1968" s="220">
        <v>6816.72</v>
      </c>
      <c r="F1968" s="223">
        <v>0</v>
      </c>
      <c r="G1968" s="195"/>
    </row>
    <row r="1969" spans="1:7" s="196" customFormat="1" ht="12.75">
      <c r="A1969" s="193" t="s">
        <v>1045</v>
      </c>
      <c r="B1969" s="213">
        <v>200</v>
      </c>
      <c r="C1969" s="191" t="s">
        <v>163</v>
      </c>
      <c r="D1969" s="222">
        <v>119433.38</v>
      </c>
      <c r="E1969" s="220">
        <v>119433.38</v>
      </c>
      <c r="F1969" s="223">
        <v>0</v>
      </c>
      <c r="G1969" s="195"/>
    </row>
    <row r="1970" spans="1:7" s="196" customFormat="1" ht="12.75">
      <c r="A1970" s="224" t="s">
        <v>1191</v>
      </c>
      <c r="B1970" s="225">
        <v>200</v>
      </c>
      <c r="C1970" s="226" t="s">
        <v>164</v>
      </c>
      <c r="D1970" s="227">
        <v>72195800</v>
      </c>
      <c r="E1970" s="217">
        <v>69306785.93000002</v>
      </c>
      <c r="F1970" s="228">
        <v>2889014.069999994</v>
      </c>
      <c r="G1970" s="195"/>
    </row>
    <row r="1971" spans="1:7" s="196" customFormat="1" ht="12.75">
      <c r="A1971" s="224" t="s">
        <v>1783</v>
      </c>
      <c r="B1971" s="225">
        <v>200</v>
      </c>
      <c r="C1971" s="226" t="s">
        <v>165</v>
      </c>
      <c r="D1971" s="227">
        <v>67352200</v>
      </c>
      <c r="E1971" s="217">
        <v>65257585.93000002</v>
      </c>
      <c r="F1971" s="228">
        <v>2094614.069999994</v>
      </c>
      <c r="G1971" s="195"/>
    </row>
    <row r="1972" spans="1:7" ht="33.75">
      <c r="A1972" s="224" t="s">
        <v>3041</v>
      </c>
      <c r="B1972" s="225">
        <v>200</v>
      </c>
      <c r="C1972" s="226" t="s">
        <v>166</v>
      </c>
      <c r="D1972" s="227">
        <v>48948799.99999999</v>
      </c>
      <c r="E1972" s="217">
        <v>48758287.990000024</v>
      </c>
      <c r="F1972" s="228">
        <v>190512.00999999468</v>
      </c>
      <c r="G1972" s="188"/>
    </row>
    <row r="1973" spans="1:7" s="196" customFormat="1" ht="22.5">
      <c r="A1973" s="224" t="s">
        <v>1488</v>
      </c>
      <c r="B1973" s="225">
        <v>200</v>
      </c>
      <c r="C1973" s="226" t="s">
        <v>167</v>
      </c>
      <c r="D1973" s="227">
        <v>1617630</v>
      </c>
      <c r="E1973" s="217">
        <v>1591731</v>
      </c>
      <c r="F1973" s="228">
        <v>25899</v>
      </c>
      <c r="G1973" s="195"/>
    </row>
    <row r="1974" spans="1:7" s="196" customFormat="1" ht="12.75">
      <c r="A1974" s="224" t="s">
        <v>2728</v>
      </c>
      <c r="B1974" s="225">
        <v>200</v>
      </c>
      <c r="C1974" s="226" t="s">
        <v>168</v>
      </c>
      <c r="D1974" s="227">
        <v>1617630</v>
      </c>
      <c r="E1974" s="217">
        <v>1591731</v>
      </c>
      <c r="F1974" s="228">
        <v>25899</v>
      </c>
      <c r="G1974" s="195"/>
    </row>
    <row r="1975" spans="1:7" s="196" customFormat="1" ht="22.5">
      <c r="A1975" s="224" t="s">
        <v>2729</v>
      </c>
      <c r="B1975" s="225">
        <v>200</v>
      </c>
      <c r="C1975" s="226" t="s">
        <v>169</v>
      </c>
      <c r="D1975" s="227">
        <v>1617630</v>
      </c>
      <c r="E1975" s="217">
        <v>1591731</v>
      </c>
      <c r="F1975" s="228">
        <v>25899</v>
      </c>
      <c r="G1975" s="195"/>
    </row>
    <row r="1976" spans="1:7" s="196" customFormat="1" ht="22.5">
      <c r="A1976" s="224" t="s">
        <v>3065</v>
      </c>
      <c r="B1976" s="225">
        <v>200</v>
      </c>
      <c r="C1976" s="226" t="s">
        <v>170</v>
      </c>
      <c r="D1976" s="227">
        <v>1617630</v>
      </c>
      <c r="E1976" s="217">
        <v>1591731</v>
      </c>
      <c r="F1976" s="228">
        <v>25899</v>
      </c>
      <c r="G1976" s="195"/>
    </row>
    <row r="1977" spans="1:7" ht="12.75">
      <c r="A1977" s="193" t="s">
        <v>2387</v>
      </c>
      <c r="B1977" s="213">
        <v>200</v>
      </c>
      <c r="C1977" s="191" t="s">
        <v>171</v>
      </c>
      <c r="D1977" s="222">
        <v>1617630</v>
      </c>
      <c r="E1977" s="220">
        <v>1591731</v>
      </c>
      <c r="F1977" s="223">
        <v>25899</v>
      </c>
      <c r="G1977" s="188"/>
    </row>
    <row r="1978" spans="1:7" s="196" customFormat="1" ht="56.25">
      <c r="A1978" s="224" t="s">
        <v>1489</v>
      </c>
      <c r="B1978" s="225">
        <v>200</v>
      </c>
      <c r="C1978" s="226" t="s">
        <v>172</v>
      </c>
      <c r="D1978" s="227">
        <v>9570</v>
      </c>
      <c r="E1978" s="217">
        <v>9570</v>
      </c>
      <c r="F1978" s="228">
        <v>0</v>
      </c>
      <c r="G1978" s="195"/>
    </row>
    <row r="1979" spans="1:7" s="196" customFormat="1" ht="12.75">
      <c r="A1979" s="224" t="s">
        <v>2728</v>
      </c>
      <c r="B1979" s="225">
        <v>200</v>
      </c>
      <c r="C1979" s="226" t="s">
        <v>173</v>
      </c>
      <c r="D1979" s="227">
        <v>9570</v>
      </c>
      <c r="E1979" s="217">
        <v>9570</v>
      </c>
      <c r="F1979" s="228">
        <v>0</v>
      </c>
      <c r="G1979" s="195"/>
    </row>
    <row r="1980" spans="1:7" s="196" customFormat="1" ht="22.5">
      <c r="A1980" s="224" t="s">
        <v>2729</v>
      </c>
      <c r="B1980" s="225">
        <v>200</v>
      </c>
      <c r="C1980" s="226" t="s">
        <v>174</v>
      </c>
      <c r="D1980" s="227">
        <v>9570</v>
      </c>
      <c r="E1980" s="217">
        <v>9570</v>
      </c>
      <c r="F1980" s="228">
        <v>0</v>
      </c>
      <c r="G1980" s="195"/>
    </row>
    <row r="1981" spans="1:7" s="196" customFormat="1" ht="22.5">
      <c r="A1981" s="224" t="s">
        <v>3065</v>
      </c>
      <c r="B1981" s="225">
        <v>200</v>
      </c>
      <c r="C1981" s="226" t="s">
        <v>175</v>
      </c>
      <c r="D1981" s="227">
        <v>9570</v>
      </c>
      <c r="E1981" s="217">
        <v>9570</v>
      </c>
      <c r="F1981" s="228">
        <v>0</v>
      </c>
      <c r="G1981" s="195"/>
    </row>
    <row r="1982" spans="1:7" ht="12.75">
      <c r="A1982" s="193" t="s">
        <v>2387</v>
      </c>
      <c r="B1982" s="213">
        <v>200</v>
      </c>
      <c r="C1982" s="191" t="s">
        <v>176</v>
      </c>
      <c r="D1982" s="222">
        <v>9570</v>
      </c>
      <c r="E1982" s="220">
        <v>9570</v>
      </c>
      <c r="F1982" s="223">
        <v>0</v>
      </c>
      <c r="G1982" s="188"/>
    </row>
    <row r="1983" spans="1:7" ht="56.25">
      <c r="A1983" s="229" t="s">
        <v>2862</v>
      </c>
      <c r="B1983" s="230">
        <v>200</v>
      </c>
      <c r="C1983" s="226" t="s">
        <v>177</v>
      </c>
      <c r="D1983" s="227">
        <v>7119900</v>
      </c>
      <c r="E1983" s="217">
        <v>7119900</v>
      </c>
      <c r="F1983" s="228">
        <v>0</v>
      </c>
      <c r="G1983" s="188"/>
    </row>
    <row r="1984" spans="1:7" s="196" customFormat="1" ht="22.5">
      <c r="A1984" s="224" t="s">
        <v>2721</v>
      </c>
      <c r="B1984" s="225">
        <v>200</v>
      </c>
      <c r="C1984" s="226" t="s">
        <v>178</v>
      </c>
      <c r="D1984" s="227">
        <v>7119900</v>
      </c>
      <c r="E1984" s="217">
        <v>7119900</v>
      </c>
      <c r="F1984" s="228">
        <v>0</v>
      </c>
      <c r="G1984" s="195"/>
    </row>
    <row r="1985" spans="1:7" s="196" customFormat="1" ht="22.5">
      <c r="A1985" s="224" t="s">
        <v>2722</v>
      </c>
      <c r="B1985" s="225">
        <v>200</v>
      </c>
      <c r="C1985" s="226" t="s">
        <v>179</v>
      </c>
      <c r="D1985" s="227">
        <v>7119900</v>
      </c>
      <c r="E1985" s="217">
        <v>7119900</v>
      </c>
      <c r="F1985" s="228">
        <v>0</v>
      </c>
      <c r="G1985" s="195"/>
    </row>
    <row r="1986" spans="1:7" s="196" customFormat="1" ht="22.5">
      <c r="A1986" s="224" t="s">
        <v>3014</v>
      </c>
      <c r="B1986" s="225">
        <v>200</v>
      </c>
      <c r="C1986" s="226" t="s">
        <v>180</v>
      </c>
      <c r="D1986" s="227">
        <v>7119900</v>
      </c>
      <c r="E1986" s="217">
        <v>7119900</v>
      </c>
      <c r="F1986" s="228">
        <v>0</v>
      </c>
      <c r="G1986" s="195"/>
    </row>
    <row r="1987" spans="1:7" ht="12.75">
      <c r="A1987" s="193" t="s">
        <v>1045</v>
      </c>
      <c r="B1987" s="213">
        <v>200</v>
      </c>
      <c r="C1987" s="191" t="s">
        <v>181</v>
      </c>
      <c r="D1987" s="222">
        <v>7119900</v>
      </c>
      <c r="E1987" s="220">
        <v>7119900</v>
      </c>
      <c r="F1987" s="223">
        <v>0</v>
      </c>
      <c r="G1987" s="188"/>
    </row>
    <row r="1988" spans="1:7" s="196" customFormat="1" ht="45">
      <c r="A1988" s="224" t="s">
        <v>1490</v>
      </c>
      <c r="B1988" s="225">
        <v>200</v>
      </c>
      <c r="C1988" s="226" t="s">
        <v>182</v>
      </c>
      <c r="D1988" s="227">
        <v>39973599.99999999</v>
      </c>
      <c r="E1988" s="217">
        <v>39903949.08000003</v>
      </c>
      <c r="F1988" s="228">
        <v>69650.91999999469</v>
      </c>
      <c r="G1988" s="195"/>
    </row>
    <row r="1989" spans="1:7" s="196" customFormat="1" ht="22.5">
      <c r="A1989" s="224" t="s">
        <v>2721</v>
      </c>
      <c r="B1989" s="225">
        <v>200</v>
      </c>
      <c r="C1989" s="226" t="s">
        <v>183</v>
      </c>
      <c r="D1989" s="227">
        <v>39729429.599999994</v>
      </c>
      <c r="E1989" s="217">
        <v>39659778.68000003</v>
      </c>
      <c r="F1989" s="228">
        <v>69650.91999999469</v>
      </c>
      <c r="G1989" s="195"/>
    </row>
    <row r="1990" spans="1:7" s="196" customFormat="1" ht="22.5">
      <c r="A1990" s="224" t="s">
        <v>2722</v>
      </c>
      <c r="B1990" s="225">
        <v>200</v>
      </c>
      <c r="C1990" s="226" t="s">
        <v>184</v>
      </c>
      <c r="D1990" s="227">
        <v>39729429.599999994</v>
      </c>
      <c r="E1990" s="217">
        <v>39659778.68000003</v>
      </c>
      <c r="F1990" s="228">
        <v>69650.91999999469</v>
      </c>
      <c r="G1990" s="195"/>
    </row>
    <row r="1991" spans="1:7" s="196" customFormat="1" ht="22.5">
      <c r="A1991" s="224" t="s">
        <v>3014</v>
      </c>
      <c r="B1991" s="225">
        <v>200</v>
      </c>
      <c r="C1991" s="226" t="s">
        <v>185</v>
      </c>
      <c r="D1991" s="227">
        <v>39729429.599999994</v>
      </c>
      <c r="E1991" s="217">
        <v>39659778.68000003</v>
      </c>
      <c r="F1991" s="228">
        <v>69650.91999999469</v>
      </c>
      <c r="G1991" s="195"/>
    </row>
    <row r="1992" spans="1:7" ht="12.75">
      <c r="A1992" s="193" t="s">
        <v>1042</v>
      </c>
      <c r="B1992" s="213">
        <v>200</v>
      </c>
      <c r="C1992" s="191" t="s">
        <v>186</v>
      </c>
      <c r="D1992" s="222">
        <v>625524.12</v>
      </c>
      <c r="E1992" s="220">
        <v>557606.94</v>
      </c>
      <c r="F1992" s="223">
        <v>67917.18000000005</v>
      </c>
      <c r="G1992" s="188"/>
    </row>
    <row r="1993" spans="1:7" s="196" customFormat="1" ht="12.75">
      <c r="A1993" s="193" t="s">
        <v>1045</v>
      </c>
      <c r="B1993" s="213">
        <v>200</v>
      </c>
      <c r="C1993" s="191" t="s">
        <v>187</v>
      </c>
      <c r="D1993" s="222">
        <v>39103905.48</v>
      </c>
      <c r="E1993" s="220">
        <v>39102171.74000003</v>
      </c>
      <c r="F1993" s="223">
        <v>1733.7399999946356</v>
      </c>
      <c r="G1993" s="195"/>
    </row>
    <row r="1994" spans="1:7" s="196" customFormat="1" ht="12.75">
      <c r="A1994" s="224" t="s">
        <v>2728</v>
      </c>
      <c r="B1994" s="225">
        <v>200</v>
      </c>
      <c r="C1994" s="226" t="s">
        <v>188</v>
      </c>
      <c r="D1994" s="227">
        <v>244170.4</v>
      </c>
      <c r="E1994" s="217">
        <v>244170.4</v>
      </c>
      <c r="F1994" s="228">
        <v>0</v>
      </c>
      <c r="G1994" s="195"/>
    </row>
    <row r="1995" spans="1:7" s="196" customFormat="1" ht="22.5">
      <c r="A1995" s="224" t="s">
        <v>2729</v>
      </c>
      <c r="B1995" s="225">
        <v>200</v>
      </c>
      <c r="C1995" s="226" t="s">
        <v>648</v>
      </c>
      <c r="D1995" s="227">
        <v>244170.4</v>
      </c>
      <c r="E1995" s="217">
        <v>244170.4</v>
      </c>
      <c r="F1995" s="228">
        <v>0</v>
      </c>
      <c r="G1995" s="195"/>
    </row>
    <row r="1996" spans="1:7" ht="22.5">
      <c r="A1996" s="224" t="s">
        <v>3065</v>
      </c>
      <c r="B1996" s="225">
        <v>200</v>
      </c>
      <c r="C1996" s="226" t="s">
        <v>7</v>
      </c>
      <c r="D1996" s="227">
        <v>244170.4</v>
      </c>
      <c r="E1996" s="217">
        <v>244170.4</v>
      </c>
      <c r="F1996" s="228">
        <v>0</v>
      </c>
      <c r="G1996" s="188"/>
    </row>
    <row r="1997" spans="1:7" s="196" customFormat="1" ht="12.75">
      <c r="A1997" s="193" t="s">
        <v>2387</v>
      </c>
      <c r="B1997" s="213">
        <v>200</v>
      </c>
      <c r="C1997" s="191" t="s">
        <v>8</v>
      </c>
      <c r="D1997" s="222">
        <v>244170.4</v>
      </c>
      <c r="E1997" s="220">
        <v>244170.4</v>
      </c>
      <c r="F1997" s="223">
        <v>0</v>
      </c>
      <c r="G1997" s="195"/>
    </row>
    <row r="1998" spans="1:7" s="196" customFormat="1" ht="67.5">
      <c r="A1998" s="229" t="s">
        <v>2863</v>
      </c>
      <c r="B1998" s="230">
        <v>200</v>
      </c>
      <c r="C1998" s="226" t="s">
        <v>9</v>
      </c>
      <c r="D1998" s="227">
        <v>228100</v>
      </c>
      <c r="E1998" s="217">
        <v>133137.91</v>
      </c>
      <c r="F1998" s="228">
        <v>94962.09</v>
      </c>
      <c r="G1998" s="195"/>
    </row>
    <row r="1999" spans="1:7" s="196" customFormat="1" ht="12.75">
      <c r="A1999" s="224" t="s">
        <v>2728</v>
      </c>
      <c r="B1999" s="225">
        <v>200</v>
      </c>
      <c r="C1999" s="226" t="s">
        <v>10</v>
      </c>
      <c r="D1999" s="227">
        <v>95700</v>
      </c>
      <c r="E1999" s="217">
        <v>8666.47</v>
      </c>
      <c r="F1999" s="228">
        <v>87033.53</v>
      </c>
      <c r="G1999" s="195"/>
    </row>
    <row r="2000" spans="1:7" s="196" customFormat="1" ht="22.5">
      <c r="A2000" s="224" t="s">
        <v>2729</v>
      </c>
      <c r="B2000" s="225">
        <v>200</v>
      </c>
      <c r="C2000" s="226" t="s">
        <v>11</v>
      </c>
      <c r="D2000" s="227">
        <v>95700</v>
      </c>
      <c r="E2000" s="217">
        <v>8666.47</v>
      </c>
      <c r="F2000" s="228">
        <v>87033.53</v>
      </c>
      <c r="G2000" s="195"/>
    </row>
    <row r="2001" spans="1:7" s="196" customFormat="1" ht="22.5">
      <c r="A2001" s="224" t="s">
        <v>3065</v>
      </c>
      <c r="B2001" s="225">
        <v>200</v>
      </c>
      <c r="C2001" s="226" t="s">
        <v>12</v>
      </c>
      <c r="D2001" s="227">
        <v>95700</v>
      </c>
      <c r="E2001" s="217">
        <v>8666.47</v>
      </c>
      <c r="F2001" s="228">
        <v>87033.53</v>
      </c>
      <c r="G2001" s="195"/>
    </row>
    <row r="2002" spans="1:7" s="196" customFormat="1" ht="12.75">
      <c r="A2002" s="193" t="s">
        <v>2387</v>
      </c>
      <c r="B2002" s="213">
        <v>200</v>
      </c>
      <c r="C2002" s="191" t="s">
        <v>13</v>
      </c>
      <c r="D2002" s="222">
        <v>95700</v>
      </c>
      <c r="E2002" s="220">
        <v>8666.47</v>
      </c>
      <c r="F2002" s="223">
        <v>87033.53</v>
      </c>
      <c r="G2002" s="195"/>
    </row>
    <row r="2003" spans="1:7" ht="22.5">
      <c r="A2003" s="224" t="s">
        <v>2731</v>
      </c>
      <c r="B2003" s="225">
        <v>200</v>
      </c>
      <c r="C2003" s="226" t="s">
        <v>14</v>
      </c>
      <c r="D2003" s="227">
        <v>132400</v>
      </c>
      <c r="E2003" s="217">
        <v>124471.44</v>
      </c>
      <c r="F2003" s="228">
        <v>7928.56</v>
      </c>
      <c r="G2003" s="188"/>
    </row>
    <row r="2004" spans="1:7" s="196" customFormat="1" ht="12.75">
      <c r="A2004" s="224" t="s">
        <v>2733</v>
      </c>
      <c r="B2004" s="225">
        <v>200</v>
      </c>
      <c r="C2004" s="226" t="s">
        <v>15</v>
      </c>
      <c r="D2004" s="227">
        <v>132400</v>
      </c>
      <c r="E2004" s="217">
        <v>124471.44</v>
      </c>
      <c r="F2004" s="228">
        <v>7928.56</v>
      </c>
      <c r="G2004" s="195"/>
    </row>
    <row r="2005" spans="1:7" s="196" customFormat="1" ht="12.75">
      <c r="A2005" s="224" t="s">
        <v>2179</v>
      </c>
      <c r="B2005" s="225">
        <v>200</v>
      </c>
      <c r="C2005" s="226" t="s">
        <v>16</v>
      </c>
      <c r="D2005" s="227">
        <v>132400</v>
      </c>
      <c r="E2005" s="217">
        <v>124471.44</v>
      </c>
      <c r="F2005" s="228">
        <v>7928.56</v>
      </c>
      <c r="G2005" s="195"/>
    </row>
    <row r="2006" spans="1:7" s="196" customFormat="1" ht="22.5">
      <c r="A2006" s="193" t="s">
        <v>2906</v>
      </c>
      <c r="B2006" s="213">
        <v>200</v>
      </c>
      <c r="C2006" s="191" t="s">
        <v>17</v>
      </c>
      <c r="D2006" s="222">
        <v>132400</v>
      </c>
      <c r="E2006" s="220">
        <v>124471.44</v>
      </c>
      <c r="F2006" s="223">
        <v>7928.56</v>
      </c>
      <c r="G2006" s="195"/>
    </row>
    <row r="2007" spans="1:7" s="196" customFormat="1" ht="45">
      <c r="A2007" s="224" t="s">
        <v>1866</v>
      </c>
      <c r="B2007" s="225">
        <v>200</v>
      </c>
      <c r="C2007" s="226" t="s">
        <v>18</v>
      </c>
      <c r="D2007" s="227">
        <v>11368300</v>
      </c>
      <c r="E2007" s="217">
        <v>10623992.41</v>
      </c>
      <c r="F2007" s="228">
        <v>744307.59</v>
      </c>
      <c r="G2007" s="195"/>
    </row>
    <row r="2008" spans="1:7" s="196" customFormat="1" ht="56.25">
      <c r="A2008" s="224" t="s">
        <v>2920</v>
      </c>
      <c r="B2008" s="225">
        <v>200</v>
      </c>
      <c r="C2008" s="226" t="s">
        <v>19</v>
      </c>
      <c r="D2008" s="227">
        <v>11368300</v>
      </c>
      <c r="E2008" s="217">
        <v>10623992.41</v>
      </c>
      <c r="F2008" s="228">
        <v>744307.59</v>
      </c>
      <c r="G2008" s="195"/>
    </row>
    <row r="2009" spans="1:7" ht="22.5">
      <c r="A2009" s="224" t="s">
        <v>1491</v>
      </c>
      <c r="B2009" s="225">
        <v>200</v>
      </c>
      <c r="C2009" s="226" t="s">
        <v>20</v>
      </c>
      <c r="D2009" s="227">
        <v>11368300</v>
      </c>
      <c r="E2009" s="217">
        <v>10623992.41</v>
      </c>
      <c r="F2009" s="228">
        <v>744307.59</v>
      </c>
      <c r="G2009" s="188"/>
    </row>
    <row r="2010" spans="1:7" s="196" customFormat="1" ht="12.75">
      <c r="A2010" s="224" t="s">
        <v>2728</v>
      </c>
      <c r="B2010" s="225">
        <v>200</v>
      </c>
      <c r="C2010" s="226" t="s">
        <v>21</v>
      </c>
      <c r="D2010" s="227">
        <v>11368300</v>
      </c>
      <c r="E2010" s="217">
        <v>10623992.41</v>
      </c>
      <c r="F2010" s="228">
        <v>744307.59</v>
      </c>
      <c r="G2010" s="195"/>
    </row>
    <row r="2011" spans="1:7" ht="22.5">
      <c r="A2011" s="224" t="s">
        <v>2729</v>
      </c>
      <c r="B2011" s="225">
        <v>200</v>
      </c>
      <c r="C2011" s="226" t="s">
        <v>22</v>
      </c>
      <c r="D2011" s="227">
        <v>11368300</v>
      </c>
      <c r="E2011" s="217">
        <v>10623992.41</v>
      </c>
      <c r="F2011" s="228">
        <v>744307.59</v>
      </c>
      <c r="G2011" s="188"/>
    </row>
    <row r="2012" spans="1:7" s="196" customFormat="1" ht="22.5">
      <c r="A2012" s="224" t="s">
        <v>2744</v>
      </c>
      <c r="B2012" s="225">
        <v>200</v>
      </c>
      <c r="C2012" s="226" t="s">
        <v>23</v>
      </c>
      <c r="D2012" s="227">
        <v>11368300</v>
      </c>
      <c r="E2012" s="217">
        <v>10623992.41</v>
      </c>
      <c r="F2012" s="228">
        <v>744307.59</v>
      </c>
      <c r="G2012" s="195"/>
    </row>
    <row r="2013" spans="1:7" ht="12.75">
      <c r="A2013" s="193" t="s">
        <v>1039</v>
      </c>
      <c r="B2013" s="213">
        <v>200</v>
      </c>
      <c r="C2013" s="191" t="s">
        <v>24</v>
      </c>
      <c r="D2013" s="222">
        <v>11368300</v>
      </c>
      <c r="E2013" s="220">
        <v>10623992.41</v>
      </c>
      <c r="F2013" s="223">
        <v>744307.59</v>
      </c>
      <c r="G2013" s="188"/>
    </row>
    <row r="2014" spans="1:7" s="196" customFormat="1" ht="56.25">
      <c r="A2014" s="229" t="s">
        <v>2823</v>
      </c>
      <c r="B2014" s="230">
        <v>200</v>
      </c>
      <c r="C2014" s="226" t="s">
        <v>25</v>
      </c>
      <c r="D2014" s="227">
        <v>7035100</v>
      </c>
      <c r="E2014" s="217">
        <v>5875305.53</v>
      </c>
      <c r="F2014" s="228">
        <v>1159794.47</v>
      </c>
      <c r="G2014" s="195"/>
    </row>
    <row r="2015" spans="1:7" s="196" customFormat="1" ht="22.5">
      <c r="A2015" s="224" t="s">
        <v>1492</v>
      </c>
      <c r="B2015" s="225">
        <v>200</v>
      </c>
      <c r="C2015" s="226" t="s">
        <v>26</v>
      </c>
      <c r="D2015" s="227">
        <v>1347900</v>
      </c>
      <c r="E2015" s="217">
        <v>1347470.3</v>
      </c>
      <c r="F2015" s="228">
        <v>429.70000000001164</v>
      </c>
      <c r="G2015" s="195"/>
    </row>
    <row r="2016" spans="1:7" s="196" customFormat="1" ht="12.75">
      <c r="A2016" s="224" t="s">
        <v>2728</v>
      </c>
      <c r="B2016" s="225">
        <v>200</v>
      </c>
      <c r="C2016" s="226" t="s">
        <v>27</v>
      </c>
      <c r="D2016" s="227">
        <v>1347900</v>
      </c>
      <c r="E2016" s="217">
        <v>1347470.3</v>
      </c>
      <c r="F2016" s="228">
        <v>429.70000000001164</v>
      </c>
      <c r="G2016" s="195"/>
    </row>
    <row r="2017" spans="1:7" s="196" customFormat="1" ht="22.5">
      <c r="A2017" s="224" t="s">
        <v>2729</v>
      </c>
      <c r="B2017" s="225">
        <v>200</v>
      </c>
      <c r="C2017" s="226" t="s">
        <v>28</v>
      </c>
      <c r="D2017" s="227">
        <v>313600</v>
      </c>
      <c r="E2017" s="217">
        <v>313470.3</v>
      </c>
      <c r="F2017" s="228">
        <v>129.70000000001164</v>
      </c>
      <c r="G2017" s="195"/>
    </row>
    <row r="2018" spans="1:7" ht="22.5">
      <c r="A2018" s="224" t="s">
        <v>3065</v>
      </c>
      <c r="B2018" s="225">
        <v>200</v>
      </c>
      <c r="C2018" s="226" t="s">
        <v>29</v>
      </c>
      <c r="D2018" s="227">
        <v>167600</v>
      </c>
      <c r="E2018" s="217">
        <v>167470.3</v>
      </c>
      <c r="F2018" s="228">
        <v>129.70000000001164</v>
      </c>
      <c r="G2018" s="188"/>
    </row>
    <row r="2019" spans="1:7" s="196" customFormat="1" ht="12.75">
      <c r="A2019" s="193" t="s">
        <v>2387</v>
      </c>
      <c r="B2019" s="213">
        <v>200</v>
      </c>
      <c r="C2019" s="191" t="s">
        <v>30</v>
      </c>
      <c r="D2019" s="222">
        <v>167600</v>
      </c>
      <c r="E2019" s="220">
        <v>167470.3</v>
      </c>
      <c r="F2019" s="223">
        <v>129.70000000001164</v>
      </c>
      <c r="G2019" s="195"/>
    </row>
    <row r="2020" spans="1:7" s="196" customFormat="1" ht="22.5">
      <c r="A2020" s="224" t="s">
        <v>2744</v>
      </c>
      <c r="B2020" s="225">
        <v>200</v>
      </c>
      <c r="C2020" s="226" t="s">
        <v>31</v>
      </c>
      <c r="D2020" s="227">
        <v>146000</v>
      </c>
      <c r="E2020" s="217">
        <v>146000</v>
      </c>
      <c r="F2020" s="228">
        <v>0</v>
      </c>
      <c r="G2020" s="195"/>
    </row>
    <row r="2021" spans="1:7" s="196" customFormat="1" ht="12.75">
      <c r="A2021" s="193" t="s">
        <v>1042</v>
      </c>
      <c r="B2021" s="213">
        <v>200</v>
      </c>
      <c r="C2021" s="191" t="s">
        <v>32</v>
      </c>
      <c r="D2021" s="222">
        <v>146000</v>
      </c>
      <c r="E2021" s="220">
        <v>146000</v>
      </c>
      <c r="F2021" s="223">
        <v>0</v>
      </c>
      <c r="G2021" s="195"/>
    </row>
    <row r="2022" spans="1:7" s="196" customFormat="1" ht="12.75">
      <c r="A2022" s="224" t="s">
        <v>1493</v>
      </c>
      <c r="B2022" s="225">
        <v>200</v>
      </c>
      <c r="C2022" s="226" t="s">
        <v>33</v>
      </c>
      <c r="D2022" s="227">
        <v>1034300</v>
      </c>
      <c r="E2022" s="217">
        <v>1034000</v>
      </c>
      <c r="F2022" s="228">
        <v>300</v>
      </c>
      <c r="G2022" s="195"/>
    </row>
    <row r="2023" spans="1:7" s="196" customFormat="1" ht="12.75">
      <c r="A2023" s="193" t="s">
        <v>1043</v>
      </c>
      <c r="B2023" s="213">
        <v>200</v>
      </c>
      <c r="C2023" s="191" t="s">
        <v>34</v>
      </c>
      <c r="D2023" s="222">
        <v>1034300</v>
      </c>
      <c r="E2023" s="220">
        <v>1034000</v>
      </c>
      <c r="F2023" s="223">
        <v>300</v>
      </c>
      <c r="G2023" s="195"/>
    </row>
    <row r="2024" spans="1:7" s="196" customFormat="1" ht="90">
      <c r="A2024" s="229" t="s">
        <v>2864</v>
      </c>
      <c r="B2024" s="230">
        <v>200</v>
      </c>
      <c r="C2024" s="226" t="s">
        <v>35</v>
      </c>
      <c r="D2024" s="227">
        <v>5687200</v>
      </c>
      <c r="E2024" s="217">
        <v>4527835.23</v>
      </c>
      <c r="F2024" s="228">
        <v>1159364.77</v>
      </c>
      <c r="G2024" s="195"/>
    </row>
    <row r="2025" spans="1:7" ht="22.5">
      <c r="A2025" s="224" t="s">
        <v>2721</v>
      </c>
      <c r="B2025" s="225">
        <v>200</v>
      </c>
      <c r="C2025" s="226" t="s">
        <v>36</v>
      </c>
      <c r="D2025" s="227">
        <v>5687200</v>
      </c>
      <c r="E2025" s="217">
        <v>4527835.23</v>
      </c>
      <c r="F2025" s="228">
        <v>1159364.77</v>
      </c>
      <c r="G2025" s="188"/>
    </row>
    <row r="2026" spans="1:7" s="196" customFormat="1" ht="22.5">
      <c r="A2026" s="224" t="s">
        <v>2722</v>
      </c>
      <c r="B2026" s="225">
        <v>200</v>
      </c>
      <c r="C2026" s="226" t="s">
        <v>37</v>
      </c>
      <c r="D2026" s="227">
        <v>5687200</v>
      </c>
      <c r="E2026" s="217">
        <v>4527835.23</v>
      </c>
      <c r="F2026" s="228">
        <v>1159364.77</v>
      </c>
      <c r="G2026" s="195"/>
    </row>
    <row r="2027" spans="1:7" s="196" customFormat="1" ht="22.5">
      <c r="A2027" s="224" t="s">
        <v>3014</v>
      </c>
      <c r="B2027" s="225">
        <v>200</v>
      </c>
      <c r="C2027" s="226" t="s">
        <v>38</v>
      </c>
      <c r="D2027" s="227">
        <v>5687200</v>
      </c>
      <c r="E2027" s="217">
        <v>4527835.23</v>
      </c>
      <c r="F2027" s="228">
        <v>1159364.77</v>
      </c>
      <c r="G2027" s="195"/>
    </row>
    <row r="2028" spans="1:7" s="196" customFormat="1" ht="12.75">
      <c r="A2028" s="193" t="s">
        <v>1039</v>
      </c>
      <c r="B2028" s="213">
        <v>200</v>
      </c>
      <c r="C2028" s="191" t="s">
        <v>39</v>
      </c>
      <c r="D2028" s="222">
        <v>5687200</v>
      </c>
      <c r="E2028" s="220">
        <v>4527835.23</v>
      </c>
      <c r="F2028" s="223">
        <v>1159364.77</v>
      </c>
      <c r="G2028" s="195"/>
    </row>
    <row r="2029" spans="1:7" s="196" customFormat="1" ht="12.75">
      <c r="A2029" s="224" t="s">
        <v>1782</v>
      </c>
      <c r="B2029" s="225">
        <v>200</v>
      </c>
      <c r="C2029" s="226" t="s">
        <v>40</v>
      </c>
      <c r="D2029" s="227">
        <v>4843600</v>
      </c>
      <c r="E2029" s="217">
        <v>4049200</v>
      </c>
      <c r="F2029" s="228">
        <v>794400</v>
      </c>
      <c r="G2029" s="195"/>
    </row>
    <row r="2030" spans="1:7" ht="33.75">
      <c r="A2030" s="224" t="s">
        <v>3041</v>
      </c>
      <c r="B2030" s="225">
        <v>200</v>
      </c>
      <c r="C2030" s="226" t="s">
        <v>41</v>
      </c>
      <c r="D2030" s="227">
        <v>4843600</v>
      </c>
      <c r="E2030" s="217">
        <v>4049200</v>
      </c>
      <c r="F2030" s="228">
        <v>794400</v>
      </c>
      <c r="G2030" s="188"/>
    </row>
    <row r="2031" spans="1:7" s="196" customFormat="1" ht="45">
      <c r="A2031" s="224" t="s">
        <v>1494</v>
      </c>
      <c r="B2031" s="225">
        <v>200</v>
      </c>
      <c r="C2031" s="226" t="s">
        <v>42</v>
      </c>
      <c r="D2031" s="227">
        <v>548300</v>
      </c>
      <c r="E2031" s="217">
        <v>548300</v>
      </c>
      <c r="F2031" s="228">
        <v>0</v>
      </c>
      <c r="G2031" s="195"/>
    </row>
    <row r="2032" spans="1:7" s="196" customFormat="1" ht="22.5">
      <c r="A2032" s="224" t="s">
        <v>2721</v>
      </c>
      <c r="B2032" s="225">
        <v>200</v>
      </c>
      <c r="C2032" s="226" t="s">
        <v>43</v>
      </c>
      <c r="D2032" s="227">
        <v>548300</v>
      </c>
      <c r="E2032" s="217">
        <v>548300</v>
      </c>
      <c r="F2032" s="228">
        <v>0</v>
      </c>
      <c r="G2032" s="195"/>
    </row>
    <row r="2033" spans="1:7" s="196" customFormat="1" ht="22.5">
      <c r="A2033" s="224" t="s">
        <v>2722</v>
      </c>
      <c r="B2033" s="225">
        <v>200</v>
      </c>
      <c r="C2033" s="226" t="s">
        <v>44</v>
      </c>
      <c r="D2033" s="227">
        <v>548300</v>
      </c>
      <c r="E2033" s="217">
        <v>548300</v>
      </c>
      <c r="F2033" s="228">
        <v>0</v>
      </c>
      <c r="G2033" s="195"/>
    </row>
    <row r="2034" spans="1:7" s="196" customFormat="1" ht="22.5">
      <c r="A2034" s="224" t="s">
        <v>3014</v>
      </c>
      <c r="B2034" s="225">
        <v>200</v>
      </c>
      <c r="C2034" s="226" t="s">
        <v>45</v>
      </c>
      <c r="D2034" s="227">
        <v>548300</v>
      </c>
      <c r="E2034" s="217">
        <v>548300</v>
      </c>
      <c r="F2034" s="228">
        <v>0</v>
      </c>
      <c r="G2034" s="195"/>
    </row>
    <row r="2035" spans="1:7" s="196" customFormat="1" ht="12.75">
      <c r="A2035" s="193" t="s">
        <v>1044</v>
      </c>
      <c r="B2035" s="213">
        <v>200</v>
      </c>
      <c r="C2035" s="191" t="s">
        <v>46</v>
      </c>
      <c r="D2035" s="222">
        <v>548300</v>
      </c>
      <c r="E2035" s="220">
        <v>548300</v>
      </c>
      <c r="F2035" s="223">
        <v>0</v>
      </c>
      <c r="G2035" s="195"/>
    </row>
    <row r="2036" spans="1:7" s="196" customFormat="1" ht="33.75">
      <c r="A2036" s="224" t="s">
        <v>2709</v>
      </c>
      <c r="B2036" s="225">
        <v>200</v>
      </c>
      <c r="C2036" s="226" t="s">
        <v>47</v>
      </c>
      <c r="D2036" s="227">
        <v>4295300</v>
      </c>
      <c r="E2036" s="217">
        <v>3500900</v>
      </c>
      <c r="F2036" s="228">
        <v>794400</v>
      </c>
      <c r="G2036" s="195"/>
    </row>
    <row r="2037" spans="1:7" s="196" customFormat="1" ht="22.5">
      <c r="A2037" s="224" t="s">
        <v>2721</v>
      </c>
      <c r="B2037" s="225">
        <v>200</v>
      </c>
      <c r="C2037" s="226" t="s">
        <v>48</v>
      </c>
      <c r="D2037" s="227">
        <v>4295300</v>
      </c>
      <c r="E2037" s="217">
        <v>3500900</v>
      </c>
      <c r="F2037" s="228">
        <v>794400</v>
      </c>
      <c r="G2037" s="195"/>
    </row>
    <row r="2038" spans="1:7" s="196" customFormat="1" ht="22.5">
      <c r="A2038" s="224" t="s">
        <v>2722</v>
      </c>
      <c r="B2038" s="225">
        <v>200</v>
      </c>
      <c r="C2038" s="226" t="s">
        <v>49</v>
      </c>
      <c r="D2038" s="227">
        <v>4295300</v>
      </c>
      <c r="E2038" s="217">
        <v>3500900</v>
      </c>
      <c r="F2038" s="228">
        <v>794400</v>
      </c>
      <c r="G2038" s="195"/>
    </row>
    <row r="2039" spans="1:7" ht="22.5">
      <c r="A2039" s="224" t="s">
        <v>3014</v>
      </c>
      <c r="B2039" s="225">
        <v>200</v>
      </c>
      <c r="C2039" s="226" t="s">
        <v>50</v>
      </c>
      <c r="D2039" s="227">
        <v>4295300</v>
      </c>
      <c r="E2039" s="217">
        <v>3500900</v>
      </c>
      <c r="F2039" s="228">
        <v>794400</v>
      </c>
      <c r="G2039" s="188"/>
    </row>
    <row r="2040" spans="1:7" ht="12.75">
      <c r="A2040" s="193" t="s">
        <v>1044</v>
      </c>
      <c r="B2040" s="213">
        <v>200</v>
      </c>
      <c r="C2040" s="191" t="s">
        <v>51</v>
      </c>
      <c r="D2040" s="222">
        <v>4295300</v>
      </c>
      <c r="E2040" s="220">
        <v>3500900</v>
      </c>
      <c r="F2040" s="223">
        <v>794400</v>
      </c>
      <c r="G2040" s="188"/>
    </row>
    <row r="2041" spans="1:7" s="196" customFormat="1" ht="33.75">
      <c r="A2041" s="224" t="s">
        <v>1480</v>
      </c>
      <c r="B2041" s="225">
        <v>200</v>
      </c>
      <c r="C2041" s="226" t="s">
        <v>52</v>
      </c>
      <c r="D2041" s="227">
        <v>126529720.07</v>
      </c>
      <c r="E2041" s="217">
        <v>123172452.07000001</v>
      </c>
      <c r="F2041" s="228">
        <v>3357268</v>
      </c>
      <c r="G2041" s="195"/>
    </row>
    <row r="2042" spans="1:7" ht="22.5">
      <c r="A2042" s="224" t="s">
        <v>1370</v>
      </c>
      <c r="B2042" s="225">
        <v>200</v>
      </c>
      <c r="C2042" s="226" t="s">
        <v>53</v>
      </c>
      <c r="D2042" s="227">
        <v>126529720.07</v>
      </c>
      <c r="E2042" s="217">
        <v>123172452.07000001</v>
      </c>
      <c r="F2042" s="228">
        <v>3357268</v>
      </c>
      <c r="G2042" s="188"/>
    </row>
    <row r="2043" spans="1:7" ht="22.5">
      <c r="A2043" s="224" t="s">
        <v>2699</v>
      </c>
      <c r="B2043" s="225">
        <v>200</v>
      </c>
      <c r="C2043" s="226" t="s">
        <v>54</v>
      </c>
      <c r="D2043" s="227">
        <v>126529720.07</v>
      </c>
      <c r="E2043" s="217">
        <v>123172452.07000001</v>
      </c>
      <c r="F2043" s="228">
        <v>3357268</v>
      </c>
      <c r="G2043" s="188"/>
    </row>
    <row r="2044" spans="1:7" ht="56.25">
      <c r="A2044" s="229" t="s">
        <v>2865</v>
      </c>
      <c r="B2044" s="230">
        <v>200</v>
      </c>
      <c r="C2044" s="226" t="s">
        <v>55</v>
      </c>
      <c r="D2044" s="227">
        <v>125404096</v>
      </c>
      <c r="E2044" s="217">
        <v>122046828.00000001</v>
      </c>
      <c r="F2044" s="228">
        <v>3357268</v>
      </c>
      <c r="G2044" s="188"/>
    </row>
    <row r="2045" spans="1:7" s="196" customFormat="1" ht="12.75">
      <c r="A2045" s="224" t="s">
        <v>2393</v>
      </c>
      <c r="B2045" s="225">
        <v>200</v>
      </c>
      <c r="C2045" s="226" t="s">
        <v>56</v>
      </c>
      <c r="D2045" s="227">
        <v>46664336.339999996</v>
      </c>
      <c r="E2045" s="217">
        <v>46339002.4</v>
      </c>
      <c r="F2045" s="228">
        <v>325333.94</v>
      </c>
      <c r="G2045" s="195"/>
    </row>
    <row r="2046" spans="1:7" s="196" customFormat="1" ht="45">
      <c r="A2046" s="224" t="s">
        <v>2719</v>
      </c>
      <c r="B2046" s="225">
        <v>200</v>
      </c>
      <c r="C2046" s="226" t="s">
        <v>57</v>
      </c>
      <c r="D2046" s="227">
        <v>35966463.339999996</v>
      </c>
      <c r="E2046" s="217">
        <v>35966460.04</v>
      </c>
      <c r="F2046" s="228">
        <v>3.2999999999883585</v>
      </c>
      <c r="G2046" s="195"/>
    </row>
    <row r="2047" spans="1:7" s="196" customFormat="1" ht="22.5">
      <c r="A2047" s="224" t="s">
        <v>2720</v>
      </c>
      <c r="B2047" s="225">
        <v>200</v>
      </c>
      <c r="C2047" s="226" t="s">
        <v>58</v>
      </c>
      <c r="D2047" s="227">
        <v>35966463.339999996</v>
      </c>
      <c r="E2047" s="217">
        <v>35966460.04</v>
      </c>
      <c r="F2047" s="228">
        <v>3.2999999999883585</v>
      </c>
      <c r="G2047" s="195"/>
    </row>
    <row r="2048" spans="1:7" ht="22.5">
      <c r="A2048" s="224" t="s">
        <v>3012</v>
      </c>
      <c r="B2048" s="225">
        <v>200</v>
      </c>
      <c r="C2048" s="226" t="s">
        <v>59</v>
      </c>
      <c r="D2048" s="227">
        <v>33703223.339999996</v>
      </c>
      <c r="E2048" s="217">
        <v>33703223.339999996</v>
      </c>
      <c r="F2048" s="228">
        <v>0</v>
      </c>
      <c r="G2048" s="188"/>
    </row>
    <row r="2049" spans="1:7" ht="12.75">
      <c r="A2049" s="193" t="s">
        <v>2777</v>
      </c>
      <c r="B2049" s="213">
        <v>200</v>
      </c>
      <c r="C2049" s="191" t="s">
        <v>60</v>
      </c>
      <c r="D2049" s="222">
        <v>26972628.4</v>
      </c>
      <c r="E2049" s="220">
        <v>26972628.4</v>
      </c>
      <c r="F2049" s="223">
        <v>0</v>
      </c>
      <c r="G2049" s="188"/>
    </row>
    <row r="2050" spans="1:7" ht="12.75">
      <c r="A2050" s="193" t="s">
        <v>1037</v>
      </c>
      <c r="B2050" s="213">
        <v>200</v>
      </c>
      <c r="C2050" s="191" t="s">
        <v>61</v>
      </c>
      <c r="D2050" s="222">
        <v>6730594.94</v>
      </c>
      <c r="E2050" s="220">
        <v>6730594.9399999995</v>
      </c>
      <c r="F2050" s="223">
        <v>0</v>
      </c>
      <c r="G2050" s="188"/>
    </row>
    <row r="2051" spans="1:7" ht="22.5">
      <c r="A2051" s="224" t="s">
        <v>3013</v>
      </c>
      <c r="B2051" s="225">
        <v>200</v>
      </c>
      <c r="C2051" s="226" t="s">
        <v>62</v>
      </c>
      <c r="D2051" s="227">
        <v>2263240</v>
      </c>
      <c r="E2051" s="217">
        <v>2263236.7</v>
      </c>
      <c r="F2051" s="228">
        <v>3.2999999999883585</v>
      </c>
      <c r="G2051" s="188"/>
    </row>
    <row r="2052" spans="1:7" ht="12.75">
      <c r="A2052" s="193" t="s">
        <v>1036</v>
      </c>
      <c r="B2052" s="213">
        <v>200</v>
      </c>
      <c r="C2052" s="191" t="s">
        <v>63</v>
      </c>
      <c r="D2052" s="222">
        <v>1698310</v>
      </c>
      <c r="E2052" s="220">
        <v>1698310</v>
      </c>
      <c r="F2052" s="223">
        <v>0</v>
      </c>
      <c r="G2052" s="188"/>
    </row>
    <row r="2053" spans="1:7" ht="12.75">
      <c r="A2053" s="193" t="s">
        <v>1039</v>
      </c>
      <c r="B2053" s="213">
        <v>200</v>
      </c>
      <c r="C2053" s="191" t="s">
        <v>64</v>
      </c>
      <c r="D2053" s="222">
        <v>363245</v>
      </c>
      <c r="E2053" s="220">
        <v>363241.7</v>
      </c>
      <c r="F2053" s="223">
        <v>3.2999999999883585</v>
      </c>
      <c r="G2053" s="188"/>
    </row>
    <row r="2054" spans="1:7" ht="12.75">
      <c r="A2054" s="193" t="s">
        <v>1042</v>
      </c>
      <c r="B2054" s="213">
        <v>200</v>
      </c>
      <c r="C2054" s="191" t="s">
        <v>65</v>
      </c>
      <c r="D2054" s="222">
        <v>201685</v>
      </c>
      <c r="E2054" s="220">
        <v>201685</v>
      </c>
      <c r="F2054" s="223">
        <v>0</v>
      </c>
      <c r="G2054" s="188"/>
    </row>
    <row r="2055" spans="1:7" ht="22.5">
      <c r="A2055" s="224" t="s">
        <v>2721</v>
      </c>
      <c r="B2055" s="225">
        <v>200</v>
      </c>
      <c r="C2055" s="226" t="s">
        <v>66</v>
      </c>
      <c r="D2055" s="227">
        <v>10694073</v>
      </c>
      <c r="E2055" s="217">
        <v>10372227.67</v>
      </c>
      <c r="F2055" s="228">
        <v>321845.33</v>
      </c>
      <c r="G2055" s="188"/>
    </row>
    <row r="2056" spans="1:7" s="196" customFormat="1" ht="22.5">
      <c r="A2056" s="224" t="s">
        <v>2722</v>
      </c>
      <c r="B2056" s="225">
        <v>200</v>
      </c>
      <c r="C2056" s="226" t="s">
        <v>67</v>
      </c>
      <c r="D2056" s="227">
        <v>10694073</v>
      </c>
      <c r="E2056" s="217">
        <v>10372227.67</v>
      </c>
      <c r="F2056" s="228">
        <v>321845.33</v>
      </c>
      <c r="G2056" s="195"/>
    </row>
    <row r="2057" spans="1:7" s="196" customFormat="1" ht="22.5">
      <c r="A2057" s="224" t="s">
        <v>3014</v>
      </c>
      <c r="B2057" s="225">
        <v>200</v>
      </c>
      <c r="C2057" s="226" t="s">
        <v>68</v>
      </c>
      <c r="D2057" s="227">
        <v>10694073</v>
      </c>
      <c r="E2057" s="217">
        <v>10372227.67</v>
      </c>
      <c r="F2057" s="228">
        <v>321845.33</v>
      </c>
      <c r="G2057" s="195"/>
    </row>
    <row r="2058" spans="1:7" s="196" customFormat="1" ht="12.75">
      <c r="A2058" s="193" t="s">
        <v>1038</v>
      </c>
      <c r="B2058" s="213">
        <v>200</v>
      </c>
      <c r="C2058" s="191" t="s">
        <v>69</v>
      </c>
      <c r="D2058" s="222">
        <v>1345855</v>
      </c>
      <c r="E2058" s="220">
        <v>1282104.44</v>
      </c>
      <c r="F2058" s="223">
        <v>63750.560000000056</v>
      </c>
      <c r="G2058" s="195"/>
    </row>
    <row r="2059" spans="1:7" ht="12.75">
      <c r="A2059" s="193" t="s">
        <v>1039</v>
      </c>
      <c r="B2059" s="213">
        <v>200</v>
      </c>
      <c r="C2059" s="191" t="s">
        <v>70</v>
      </c>
      <c r="D2059" s="222">
        <v>64684</v>
      </c>
      <c r="E2059" s="220">
        <v>64684</v>
      </c>
      <c r="F2059" s="223">
        <v>0</v>
      </c>
      <c r="G2059" s="188"/>
    </row>
    <row r="2060" spans="1:7" s="196" customFormat="1" ht="12.75">
      <c r="A2060" s="193" t="s">
        <v>1040</v>
      </c>
      <c r="B2060" s="213">
        <v>200</v>
      </c>
      <c r="C2060" s="191" t="s">
        <v>71</v>
      </c>
      <c r="D2060" s="222">
        <v>2862240</v>
      </c>
      <c r="E2060" s="220">
        <v>2775532.2</v>
      </c>
      <c r="F2060" s="223">
        <v>86707.79999999981</v>
      </c>
      <c r="G2060" s="195"/>
    </row>
    <row r="2061" spans="1:7" s="196" customFormat="1" ht="12.75">
      <c r="A2061" s="193" t="s">
        <v>1041</v>
      </c>
      <c r="B2061" s="213">
        <v>200</v>
      </c>
      <c r="C2061" s="191" t="s">
        <v>72</v>
      </c>
      <c r="D2061" s="222">
        <v>1884973</v>
      </c>
      <c r="E2061" s="220">
        <v>1884972.63</v>
      </c>
      <c r="F2061" s="223">
        <v>0.3700000001117587</v>
      </c>
      <c r="G2061" s="195"/>
    </row>
    <row r="2062" spans="1:7" s="196" customFormat="1" ht="12.75">
      <c r="A2062" s="193" t="s">
        <v>1042</v>
      </c>
      <c r="B2062" s="213">
        <v>200</v>
      </c>
      <c r="C2062" s="191" t="s">
        <v>73</v>
      </c>
      <c r="D2062" s="222">
        <v>1334896</v>
      </c>
      <c r="E2062" s="220">
        <v>1163635.9</v>
      </c>
      <c r="F2062" s="223">
        <v>171260.1</v>
      </c>
      <c r="G2062" s="195"/>
    </row>
    <row r="2063" spans="1:7" s="196" customFormat="1" ht="12.75">
      <c r="A2063" s="193" t="s">
        <v>1043</v>
      </c>
      <c r="B2063" s="213">
        <v>200</v>
      </c>
      <c r="C2063" s="191" t="s">
        <v>74</v>
      </c>
      <c r="D2063" s="222">
        <v>83315</v>
      </c>
      <c r="E2063" s="220">
        <v>83315</v>
      </c>
      <c r="F2063" s="223">
        <v>0</v>
      </c>
      <c r="G2063" s="195"/>
    </row>
    <row r="2064" spans="1:7" ht="12.75">
      <c r="A2064" s="193" t="s">
        <v>1044</v>
      </c>
      <c r="B2064" s="213">
        <v>200</v>
      </c>
      <c r="C2064" s="191" t="s">
        <v>75</v>
      </c>
      <c r="D2064" s="222">
        <v>1177680</v>
      </c>
      <c r="E2064" s="220">
        <v>1177671.77</v>
      </c>
      <c r="F2064" s="223">
        <v>8.229999999981374</v>
      </c>
      <c r="G2064" s="188"/>
    </row>
    <row r="2065" spans="1:7" ht="12.75">
      <c r="A2065" s="193" t="s">
        <v>1045</v>
      </c>
      <c r="B2065" s="213">
        <v>200</v>
      </c>
      <c r="C2065" s="191" t="s">
        <v>76</v>
      </c>
      <c r="D2065" s="222">
        <v>1940430</v>
      </c>
      <c r="E2065" s="220">
        <v>1940311.73</v>
      </c>
      <c r="F2065" s="223">
        <v>118.27000000001863</v>
      </c>
      <c r="G2065" s="188"/>
    </row>
    <row r="2066" spans="1:7" s="196" customFormat="1" ht="12.75">
      <c r="A2066" s="224" t="s">
        <v>2723</v>
      </c>
      <c r="B2066" s="225">
        <v>200</v>
      </c>
      <c r="C2066" s="226" t="s">
        <v>2247</v>
      </c>
      <c r="D2066" s="227">
        <v>3800</v>
      </c>
      <c r="E2066" s="217">
        <v>314.69</v>
      </c>
      <c r="F2066" s="228">
        <v>3485.31</v>
      </c>
      <c r="G2066" s="195"/>
    </row>
    <row r="2067" spans="1:7" s="196" customFormat="1" ht="12.75">
      <c r="A2067" s="224" t="s">
        <v>2725</v>
      </c>
      <c r="B2067" s="225">
        <v>200</v>
      </c>
      <c r="C2067" s="226" t="s">
        <v>2248</v>
      </c>
      <c r="D2067" s="227">
        <v>3800</v>
      </c>
      <c r="E2067" s="217">
        <v>314.69</v>
      </c>
      <c r="F2067" s="228">
        <v>3485.31</v>
      </c>
      <c r="G2067" s="195"/>
    </row>
    <row r="2068" spans="1:7" s="196" customFormat="1" ht="12.75">
      <c r="A2068" s="224" t="s">
        <v>3015</v>
      </c>
      <c r="B2068" s="225">
        <v>200</v>
      </c>
      <c r="C2068" s="226" t="s">
        <v>2249</v>
      </c>
      <c r="D2068" s="227">
        <v>3800</v>
      </c>
      <c r="E2068" s="217">
        <v>314.69</v>
      </c>
      <c r="F2068" s="228">
        <v>3485.31</v>
      </c>
      <c r="G2068" s="195"/>
    </row>
    <row r="2069" spans="1:7" s="196" customFormat="1" ht="12.75">
      <c r="A2069" s="193" t="s">
        <v>1043</v>
      </c>
      <c r="B2069" s="213">
        <v>200</v>
      </c>
      <c r="C2069" s="191" t="s">
        <v>2250</v>
      </c>
      <c r="D2069" s="222">
        <v>3800</v>
      </c>
      <c r="E2069" s="220">
        <v>314.69</v>
      </c>
      <c r="F2069" s="223">
        <v>3485.31</v>
      </c>
      <c r="G2069" s="195"/>
    </row>
    <row r="2070" spans="1:7" ht="56.25">
      <c r="A2070" s="229" t="s">
        <v>2820</v>
      </c>
      <c r="B2070" s="230">
        <v>200</v>
      </c>
      <c r="C2070" s="226" t="s">
        <v>2251</v>
      </c>
      <c r="D2070" s="227">
        <v>2456652.66</v>
      </c>
      <c r="E2070" s="217">
        <v>2410902.59</v>
      </c>
      <c r="F2070" s="228">
        <v>45750.07000000012</v>
      </c>
      <c r="G2070" s="188"/>
    </row>
    <row r="2071" spans="1:7" ht="45">
      <c r="A2071" s="224" t="s">
        <v>2719</v>
      </c>
      <c r="B2071" s="225">
        <v>200</v>
      </c>
      <c r="C2071" s="226" t="s">
        <v>2252</v>
      </c>
      <c r="D2071" s="227">
        <v>2456652.66</v>
      </c>
      <c r="E2071" s="217">
        <v>2410902.59</v>
      </c>
      <c r="F2071" s="228">
        <v>45750.07000000012</v>
      </c>
      <c r="G2071" s="188"/>
    </row>
    <row r="2072" spans="1:7" s="196" customFormat="1" ht="22.5">
      <c r="A2072" s="224" t="s">
        <v>2720</v>
      </c>
      <c r="B2072" s="225">
        <v>200</v>
      </c>
      <c r="C2072" s="226" t="s">
        <v>2253</v>
      </c>
      <c r="D2072" s="227">
        <v>2456652.66</v>
      </c>
      <c r="E2072" s="217">
        <v>2410902.59</v>
      </c>
      <c r="F2072" s="228">
        <v>45750.07000000012</v>
      </c>
      <c r="G2072" s="195"/>
    </row>
    <row r="2073" spans="1:7" ht="22.5">
      <c r="A2073" s="224" t="s">
        <v>3012</v>
      </c>
      <c r="B2073" s="225">
        <v>200</v>
      </c>
      <c r="C2073" s="226" t="s">
        <v>2254</v>
      </c>
      <c r="D2073" s="227">
        <v>2456652.66</v>
      </c>
      <c r="E2073" s="217">
        <v>2410902.59</v>
      </c>
      <c r="F2073" s="228">
        <v>45750.07000000012</v>
      </c>
      <c r="G2073" s="188"/>
    </row>
    <row r="2074" spans="1:7" ht="12.75">
      <c r="A2074" s="193" t="s">
        <v>2777</v>
      </c>
      <c r="B2074" s="213">
        <v>200</v>
      </c>
      <c r="C2074" s="191" t="s">
        <v>2255</v>
      </c>
      <c r="D2074" s="222">
        <v>1971140.6</v>
      </c>
      <c r="E2074" s="220">
        <v>1931031.74</v>
      </c>
      <c r="F2074" s="223">
        <v>40108.8600000001</v>
      </c>
      <c r="G2074" s="188"/>
    </row>
    <row r="2075" spans="1:7" ht="12.75">
      <c r="A2075" s="193" t="s">
        <v>1037</v>
      </c>
      <c r="B2075" s="213">
        <v>200</v>
      </c>
      <c r="C2075" s="191" t="s">
        <v>2256</v>
      </c>
      <c r="D2075" s="222">
        <v>485512.06</v>
      </c>
      <c r="E2075" s="220">
        <v>479870.85</v>
      </c>
      <c r="F2075" s="223">
        <v>5641.210000000021</v>
      </c>
      <c r="G2075" s="188"/>
    </row>
    <row r="2076" spans="1:7" s="196" customFormat="1" ht="33.75">
      <c r="A2076" s="224" t="s">
        <v>2710</v>
      </c>
      <c r="B2076" s="225">
        <v>200</v>
      </c>
      <c r="C2076" s="226" t="s">
        <v>2257</v>
      </c>
      <c r="D2076" s="227">
        <v>40914907</v>
      </c>
      <c r="E2076" s="217">
        <v>38463840.84</v>
      </c>
      <c r="F2076" s="228">
        <v>2451066.16</v>
      </c>
      <c r="G2076" s="195"/>
    </row>
    <row r="2077" spans="1:7" s="196" customFormat="1" ht="45">
      <c r="A2077" s="224" t="s">
        <v>2719</v>
      </c>
      <c r="B2077" s="225">
        <v>200</v>
      </c>
      <c r="C2077" s="226" t="s">
        <v>2258</v>
      </c>
      <c r="D2077" s="227">
        <v>18032996</v>
      </c>
      <c r="E2077" s="217">
        <v>16405404.95</v>
      </c>
      <c r="F2077" s="228">
        <v>1627591.05</v>
      </c>
      <c r="G2077" s="195"/>
    </row>
    <row r="2078" spans="1:7" s="196" customFormat="1" ht="12.75">
      <c r="A2078" s="224" t="s">
        <v>2726</v>
      </c>
      <c r="B2078" s="225">
        <v>200</v>
      </c>
      <c r="C2078" s="226" t="s">
        <v>2259</v>
      </c>
      <c r="D2078" s="227">
        <v>18032996</v>
      </c>
      <c r="E2078" s="217">
        <v>16405404.95</v>
      </c>
      <c r="F2078" s="228">
        <v>1627591.05</v>
      </c>
      <c r="G2078" s="195"/>
    </row>
    <row r="2079" spans="1:7" ht="22.5">
      <c r="A2079" s="224" t="s">
        <v>1248</v>
      </c>
      <c r="B2079" s="225">
        <v>200</v>
      </c>
      <c r="C2079" s="226" t="s">
        <v>2260</v>
      </c>
      <c r="D2079" s="227">
        <v>16911940</v>
      </c>
      <c r="E2079" s="217">
        <v>15295550.27</v>
      </c>
      <c r="F2079" s="228">
        <v>1616389.73</v>
      </c>
      <c r="G2079" s="188"/>
    </row>
    <row r="2080" spans="1:7" ht="12.75">
      <c r="A2080" s="193" t="s">
        <v>2777</v>
      </c>
      <c r="B2080" s="213">
        <v>200</v>
      </c>
      <c r="C2080" s="191" t="s">
        <v>2261</v>
      </c>
      <c r="D2080" s="222">
        <v>13604120</v>
      </c>
      <c r="E2080" s="220">
        <v>12344590</v>
      </c>
      <c r="F2080" s="223">
        <v>1259530</v>
      </c>
      <c r="G2080" s="188"/>
    </row>
    <row r="2081" spans="1:7" ht="12.75">
      <c r="A2081" s="193" t="s">
        <v>1037</v>
      </c>
      <c r="B2081" s="213">
        <v>200</v>
      </c>
      <c r="C2081" s="191" t="s">
        <v>2262</v>
      </c>
      <c r="D2081" s="222">
        <v>3307820</v>
      </c>
      <c r="E2081" s="220">
        <v>2950960.27</v>
      </c>
      <c r="F2081" s="223">
        <v>356859.73</v>
      </c>
      <c r="G2081" s="188"/>
    </row>
    <row r="2082" spans="1:7" ht="22.5">
      <c r="A2082" s="224" t="s">
        <v>1249</v>
      </c>
      <c r="B2082" s="225">
        <v>200</v>
      </c>
      <c r="C2082" s="226" t="s">
        <v>2263</v>
      </c>
      <c r="D2082" s="227">
        <v>1121056</v>
      </c>
      <c r="E2082" s="217">
        <v>1109854.68</v>
      </c>
      <c r="F2082" s="228">
        <v>11201.32</v>
      </c>
      <c r="G2082" s="188"/>
    </row>
    <row r="2083" spans="1:7" ht="12.75">
      <c r="A2083" s="193" t="s">
        <v>1036</v>
      </c>
      <c r="B2083" s="213">
        <v>200</v>
      </c>
      <c r="C2083" s="191" t="s">
        <v>2264</v>
      </c>
      <c r="D2083" s="222">
        <v>835297</v>
      </c>
      <c r="E2083" s="220">
        <v>824096.48</v>
      </c>
      <c r="F2083" s="223">
        <v>11200.52</v>
      </c>
      <c r="G2083" s="188"/>
    </row>
    <row r="2084" spans="1:7" ht="12.75">
      <c r="A2084" s="193" t="s">
        <v>1039</v>
      </c>
      <c r="B2084" s="213">
        <v>200</v>
      </c>
      <c r="C2084" s="191" t="s">
        <v>2265</v>
      </c>
      <c r="D2084" s="222">
        <v>87384</v>
      </c>
      <c r="E2084" s="220">
        <v>87383.2</v>
      </c>
      <c r="F2084" s="223">
        <v>0.8000000000029104</v>
      </c>
      <c r="G2084" s="188"/>
    </row>
    <row r="2085" spans="1:7" ht="12.75">
      <c r="A2085" s="193" t="s">
        <v>1042</v>
      </c>
      <c r="B2085" s="213">
        <v>200</v>
      </c>
      <c r="C2085" s="191" t="s">
        <v>2266</v>
      </c>
      <c r="D2085" s="222">
        <v>198375</v>
      </c>
      <c r="E2085" s="220">
        <v>198375</v>
      </c>
      <c r="F2085" s="223">
        <v>0</v>
      </c>
      <c r="G2085" s="188"/>
    </row>
    <row r="2086" spans="1:7" s="196" customFormat="1" ht="22.5">
      <c r="A2086" s="224" t="s">
        <v>2721</v>
      </c>
      <c r="B2086" s="225">
        <v>200</v>
      </c>
      <c r="C2086" s="226" t="s">
        <v>2267</v>
      </c>
      <c r="D2086" s="227">
        <v>22881911</v>
      </c>
      <c r="E2086" s="217">
        <v>22058435.89</v>
      </c>
      <c r="F2086" s="228">
        <v>823475.11</v>
      </c>
      <c r="G2086" s="195"/>
    </row>
    <row r="2087" spans="1:7" s="196" customFormat="1" ht="22.5">
      <c r="A2087" s="224" t="s">
        <v>2722</v>
      </c>
      <c r="B2087" s="225">
        <v>200</v>
      </c>
      <c r="C2087" s="226" t="s">
        <v>2268</v>
      </c>
      <c r="D2087" s="227">
        <v>22881911</v>
      </c>
      <c r="E2087" s="217">
        <v>22058435.89</v>
      </c>
      <c r="F2087" s="228">
        <v>823475.11</v>
      </c>
      <c r="G2087" s="195"/>
    </row>
    <row r="2088" spans="1:7" s="196" customFormat="1" ht="22.5">
      <c r="A2088" s="224" t="s">
        <v>3014</v>
      </c>
      <c r="B2088" s="225">
        <v>200</v>
      </c>
      <c r="C2088" s="226" t="s">
        <v>2269</v>
      </c>
      <c r="D2088" s="227">
        <v>22881911</v>
      </c>
      <c r="E2088" s="217">
        <v>22058435.89</v>
      </c>
      <c r="F2088" s="228">
        <v>823475.11</v>
      </c>
      <c r="G2088" s="195"/>
    </row>
    <row r="2089" spans="1:7" ht="12.75">
      <c r="A2089" s="193" t="s">
        <v>1039</v>
      </c>
      <c r="B2089" s="213">
        <v>200</v>
      </c>
      <c r="C2089" s="191" t="s">
        <v>2270</v>
      </c>
      <c r="D2089" s="222">
        <v>2141221</v>
      </c>
      <c r="E2089" s="220">
        <v>2097080.16</v>
      </c>
      <c r="F2089" s="223">
        <v>44140.840000000084</v>
      </c>
      <c r="G2089" s="188"/>
    </row>
    <row r="2090" spans="1:7" s="196" customFormat="1" ht="12.75">
      <c r="A2090" s="193" t="s">
        <v>1040</v>
      </c>
      <c r="B2090" s="213">
        <v>200</v>
      </c>
      <c r="C2090" s="191" t="s">
        <v>2271</v>
      </c>
      <c r="D2090" s="222">
        <v>622470</v>
      </c>
      <c r="E2090" s="220">
        <v>622396.8</v>
      </c>
      <c r="F2090" s="223">
        <v>73.19999999995343</v>
      </c>
      <c r="G2090" s="195"/>
    </row>
    <row r="2091" spans="1:7" s="196" customFormat="1" ht="12.75">
      <c r="A2091" s="193" t="s">
        <v>1041</v>
      </c>
      <c r="B2091" s="213">
        <v>200</v>
      </c>
      <c r="C2091" s="191" t="s">
        <v>2272</v>
      </c>
      <c r="D2091" s="222">
        <v>1295744</v>
      </c>
      <c r="E2091" s="220">
        <v>1295743.16</v>
      </c>
      <c r="F2091" s="223">
        <v>0.840000000083819</v>
      </c>
      <c r="G2091" s="195"/>
    </row>
    <row r="2092" spans="1:7" s="196" customFormat="1" ht="12.75">
      <c r="A2092" s="193" t="s">
        <v>1042</v>
      </c>
      <c r="B2092" s="213">
        <v>200</v>
      </c>
      <c r="C2092" s="191" t="s">
        <v>2273</v>
      </c>
      <c r="D2092" s="222">
        <v>507665</v>
      </c>
      <c r="E2092" s="220">
        <v>354303.37</v>
      </c>
      <c r="F2092" s="223">
        <v>153361.63</v>
      </c>
      <c r="G2092" s="195"/>
    </row>
    <row r="2093" spans="1:7" s="196" customFormat="1" ht="12.75">
      <c r="A2093" s="193" t="s">
        <v>1043</v>
      </c>
      <c r="B2093" s="213">
        <v>200</v>
      </c>
      <c r="C2093" s="191" t="s">
        <v>2274</v>
      </c>
      <c r="D2093" s="222">
        <v>780</v>
      </c>
      <c r="E2093" s="220">
        <v>780</v>
      </c>
      <c r="F2093" s="223">
        <v>0</v>
      </c>
      <c r="G2093" s="195"/>
    </row>
    <row r="2094" spans="1:7" ht="12.75">
      <c r="A2094" s="193" t="s">
        <v>1044</v>
      </c>
      <c r="B2094" s="213">
        <v>200</v>
      </c>
      <c r="C2094" s="191" t="s">
        <v>2275</v>
      </c>
      <c r="D2094" s="222">
        <v>11314035</v>
      </c>
      <c r="E2094" s="220">
        <v>11314032.5</v>
      </c>
      <c r="F2094" s="223">
        <v>2.5</v>
      </c>
      <c r="G2094" s="188"/>
    </row>
    <row r="2095" spans="1:7" ht="12.75">
      <c r="A2095" s="193" t="s">
        <v>1045</v>
      </c>
      <c r="B2095" s="213">
        <v>200</v>
      </c>
      <c r="C2095" s="191" t="s">
        <v>2276</v>
      </c>
      <c r="D2095" s="222">
        <v>6999996</v>
      </c>
      <c r="E2095" s="220">
        <v>6374099.899999999</v>
      </c>
      <c r="F2095" s="223">
        <v>625896.1</v>
      </c>
      <c r="G2095" s="188"/>
    </row>
    <row r="2096" spans="1:7" s="196" customFormat="1" ht="22.5">
      <c r="A2096" s="224" t="s">
        <v>2711</v>
      </c>
      <c r="B2096" s="225">
        <v>200</v>
      </c>
      <c r="C2096" s="226" t="s">
        <v>2277</v>
      </c>
      <c r="D2096" s="227">
        <v>35368200</v>
      </c>
      <c r="E2096" s="217">
        <v>34833082.17</v>
      </c>
      <c r="F2096" s="228">
        <v>535117.83</v>
      </c>
      <c r="G2096" s="195"/>
    </row>
    <row r="2097" spans="1:7" ht="45">
      <c r="A2097" s="224" t="s">
        <v>2719</v>
      </c>
      <c r="B2097" s="225">
        <v>200</v>
      </c>
      <c r="C2097" s="226" t="s">
        <v>2278</v>
      </c>
      <c r="D2097" s="227">
        <v>28418940</v>
      </c>
      <c r="E2097" s="217">
        <v>28417956.500000004</v>
      </c>
      <c r="F2097" s="228">
        <v>983.5</v>
      </c>
      <c r="G2097" s="188"/>
    </row>
    <row r="2098" spans="1:7" ht="12.75">
      <c r="A2098" s="224" t="s">
        <v>2726</v>
      </c>
      <c r="B2098" s="225">
        <v>200</v>
      </c>
      <c r="C2098" s="226" t="s">
        <v>2279</v>
      </c>
      <c r="D2098" s="227">
        <v>28418940</v>
      </c>
      <c r="E2098" s="217">
        <v>28417956.500000004</v>
      </c>
      <c r="F2098" s="228">
        <v>983.5</v>
      </c>
      <c r="G2098" s="188"/>
    </row>
    <row r="2099" spans="1:7" ht="22.5">
      <c r="A2099" s="224" t="s">
        <v>1248</v>
      </c>
      <c r="B2099" s="225">
        <v>200</v>
      </c>
      <c r="C2099" s="226" t="s">
        <v>2280</v>
      </c>
      <c r="D2099" s="227">
        <v>27060500</v>
      </c>
      <c r="E2099" s="217">
        <v>27060500.000000004</v>
      </c>
      <c r="F2099" s="228">
        <v>0</v>
      </c>
      <c r="G2099" s="188"/>
    </row>
    <row r="2100" spans="1:7" s="196" customFormat="1" ht="12.75">
      <c r="A2100" s="193" t="s">
        <v>2777</v>
      </c>
      <c r="B2100" s="213">
        <v>200</v>
      </c>
      <c r="C2100" s="191" t="s">
        <v>2281</v>
      </c>
      <c r="D2100" s="222">
        <v>21600800</v>
      </c>
      <c r="E2100" s="220">
        <v>21600800.000000004</v>
      </c>
      <c r="F2100" s="223">
        <v>0</v>
      </c>
      <c r="G2100" s="195"/>
    </row>
    <row r="2101" spans="1:7" s="196" customFormat="1" ht="12.75">
      <c r="A2101" s="193" t="s">
        <v>1037</v>
      </c>
      <c r="B2101" s="213">
        <v>200</v>
      </c>
      <c r="C2101" s="191" t="s">
        <v>2282</v>
      </c>
      <c r="D2101" s="222">
        <v>5459700</v>
      </c>
      <c r="E2101" s="220">
        <v>5459700.000000001</v>
      </c>
      <c r="F2101" s="223">
        <v>0</v>
      </c>
      <c r="G2101" s="195"/>
    </row>
    <row r="2102" spans="1:7" s="196" customFormat="1" ht="22.5">
      <c r="A2102" s="224" t="s">
        <v>1249</v>
      </c>
      <c r="B2102" s="225">
        <v>200</v>
      </c>
      <c r="C2102" s="226" t="s">
        <v>2283</v>
      </c>
      <c r="D2102" s="227">
        <v>1358440</v>
      </c>
      <c r="E2102" s="217">
        <v>1357456.5</v>
      </c>
      <c r="F2102" s="228">
        <v>983.5</v>
      </c>
      <c r="G2102" s="195"/>
    </row>
    <row r="2103" spans="1:7" ht="12.75">
      <c r="A2103" s="193" t="s">
        <v>1036</v>
      </c>
      <c r="B2103" s="213">
        <v>200</v>
      </c>
      <c r="C2103" s="191" t="s">
        <v>2284</v>
      </c>
      <c r="D2103" s="222">
        <v>1119396</v>
      </c>
      <c r="E2103" s="220">
        <v>1119396</v>
      </c>
      <c r="F2103" s="223">
        <v>0</v>
      </c>
      <c r="G2103" s="188"/>
    </row>
    <row r="2104" spans="1:7" ht="12.75">
      <c r="A2104" s="193" t="s">
        <v>1039</v>
      </c>
      <c r="B2104" s="213">
        <v>200</v>
      </c>
      <c r="C2104" s="191" t="s">
        <v>2285</v>
      </c>
      <c r="D2104" s="222">
        <v>147920</v>
      </c>
      <c r="E2104" s="220">
        <v>147456.5</v>
      </c>
      <c r="F2104" s="223">
        <v>463.5</v>
      </c>
      <c r="G2104" s="188"/>
    </row>
    <row r="2105" spans="1:7" ht="12.75">
      <c r="A2105" s="193" t="s">
        <v>1042</v>
      </c>
      <c r="B2105" s="213">
        <v>200</v>
      </c>
      <c r="C2105" s="191" t="s">
        <v>2286</v>
      </c>
      <c r="D2105" s="222">
        <v>91124</v>
      </c>
      <c r="E2105" s="220">
        <v>90604</v>
      </c>
      <c r="F2105" s="223">
        <v>520</v>
      </c>
      <c r="G2105" s="188"/>
    </row>
    <row r="2106" spans="1:7" ht="22.5">
      <c r="A2106" s="224" t="s">
        <v>2721</v>
      </c>
      <c r="B2106" s="225">
        <v>200</v>
      </c>
      <c r="C2106" s="226" t="s">
        <v>2287</v>
      </c>
      <c r="D2106" s="227">
        <v>6949260</v>
      </c>
      <c r="E2106" s="217">
        <v>6415125.67</v>
      </c>
      <c r="F2106" s="228">
        <v>534134.33</v>
      </c>
      <c r="G2106" s="188"/>
    </row>
    <row r="2107" spans="1:7" ht="22.5">
      <c r="A2107" s="224" t="s">
        <v>2722</v>
      </c>
      <c r="B2107" s="225">
        <v>200</v>
      </c>
      <c r="C2107" s="226" t="s">
        <v>2288</v>
      </c>
      <c r="D2107" s="227">
        <v>6949260</v>
      </c>
      <c r="E2107" s="217">
        <v>6415125.67</v>
      </c>
      <c r="F2107" s="228">
        <v>534134.33</v>
      </c>
      <c r="G2107" s="188"/>
    </row>
    <row r="2108" spans="1:7" ht="22.5">
      <c r="A2108" s="224" t="s">
        <v>3014</v>
      </c>
      <c r="B2108" s="225">
        <v>200</v>
      </c>
      <c r="C2108" s="226" t="s">
        <v>2289</v>
      </c>
      <c r="D2108" s="227">
        <v>6949260</v>
      </c>
      <c r="E2108" s="217">
        <v>6415125.67</v>
      </c>
      <c r="F2108" s="228">
        <v>534134.33</v>
      </c>
      <c r="G2108" s="188"/>
    </row>
    <row r="2109" spans="1:7" ht="12.75">
      <c r="A2109" s="193" t="s">
        <v>1039</v>
      </c>
      <c r="B2109" s="213">
        <v>200</v>
      </c>
      <c r="C2109" s="191" t="s">
        <v>2290</v>
      </c>
      <c r="D2109" s="222">
        <v>946230</v>
      </c>
      <c r="E2109" s="220">
        <v>946229.61</v>
      </c>
      <c r="F2109" s="223">
        <v>0.39000000001396984</v>
      </c>
      <c r="G2109" s="188"/>
    </row>
    <row r="2110" spans="1:7" s="196" customFormat="1" ht="12.75">
      <c r="A2110" s="193" t="s">
        <v>1040</v>
      </c>
      <c r="B2110" s="213">
        <v>200</v>
      </c>
      <c r="C2110" s="191" t="s">
        <v>2291</v>
      </c>
      <c r="D2110" s="222">
        <v>1103619</v>
      </c>
      <c r="E2110" s="220">
        <v>1103610.14</v>
      </c>
      <c r="F2110" s="223">
        <v>8.860000000102445</v>
      </c>
      <c r="G2110" s="195"/>
    </row>
    <row r="2111" spans="1:7" s="196" customFormat="1" ht="12.75">
      <c r="A2111" s="193" t="s">
        <v>1041</v>
      </c>
      <c r="B2111" s="213">
        <v>200</v>
      </c>
      <c r="C2111" s="191" t="s">
        <v>2292</v>
      </c>
      <c r="D2111" s="222">
        <v>1156</v>
      </c>
      <c r="E2111" s="220">
        <v>1156</v>
      </c>
      <c r="F2111" s="223">
        <v>0</v>
      </c>
      <c r="G2111" s="195"/>
    </row>
    <row r="2112" spans="1:7" s="196" customFormat="1" ht="12.75">
      <c r="A2112" s="193" t="s">
        <v>1042</v>
      </c>
      <c r="B2112" s="213">
        <v>200</v>
      </c>
      <c r="C2112" s="191" t="s">
        <v>2293</v>
      </c>
      <c r="D2112" s="222">
        <v>555466</v>
      </c>
      <c r="E2112" s="220">
        <v>555465.05</v>
      </c>
      <c r="F2112" s="223">
        <v>0.9499999999534339</v>
      </c>
      <c r="G2112" s="195"/>
    </row>
    <row r="2113" spans="1:7" s="196" customFormat="1" ht="12.75">
      <c r="A2113" s="193" t="s">
        <v>1043</v>
      </c>
      <c r="B2113" s="213">
        <v>200</v>
      </c>
      <c r="C2113" s="191" t="s">
        <v>2294</v>
      </c>
      <c r="D2113" s="222">
        <v>780</v>
      </c>
      <c r="E2113" s="220">
        <v>780</v>
      </c>
      <c r="F2113" s="223">
        <v>0</v>
      </c>
      <c r="G2113" s="195"/>
    </row>
    <row r="2114" spans="1:7" s="196" customFormat="1" ht="12.75">
      <c r="A2114" s="193" t="s">
        <v>1044</v>
      </c>
      <c r="B2114" s="213">
        <v>200</v>
      </c>
      <c r="C2114" s="191" t="s">
        <v>2295</v>
      </c>
      <c r="D2114" s="222">
        <v>2416857</v>
      </c>
      <c r="E2114" s="220">
        <v>2416856.52</v>
      </c>
      <c r="F2114" s="223">
        <v>0.47999999998137355</v>
      </c>
      <c r="G2114" s="195"/>
    </row>
    <row r="2115" spans="1:7" ht="12.75">
      <c r="A2115" s="193" t="s">
        <v>1045</v>
      </c>
      <c r="B2115" s="213">
        <v>200</v>
      </c>
      <c r="C2115" s="191" t="s">
        <v>2296</v>
      </c>
      <c r="D2115" s="222">
        <v>1925152</v>
      </c>
      <c r="E2115" s="220">
        <v>1391028.35</v>
      </c>
      <c r="F2115" s="223">
        <v>534123.65</v>
      </c>
      <c r="G2115" s="188"/>
    </row>
    <row r="2116" spans="1:7" s="196" customFormat="1" ht="12.75">
      <c r="A2116" s="224" t="s">
        <v>3011</v>
      </c>
      <c r="B2116" s="225">
        <v>200</v>
      </c>
      <c r="C2116" s="226" t="s">
        <v>2297</v>
      </c>
      <c r="D2116" s="227">
        <v>1125624.07</v>
      </c>
      <c r="E2116" s="217">
        <v>1125624.07</v>
      </c>
      <c r="F2116" s="228">
        <v>0</v>
      </c>
      <c r="G2116" s="195"/>
    </row>
    <row r="2117" spans="1:7" s="196" customFormat="1" ht="12.75">
      <c r="A2117" s="224" t="s">
        <v>2428</v>
      </c>
      <c r="B2117" s="225">
        <v>200</v>
      </c>
      <c r="C2117" s="226" t="s">
        <v>2298</v>
      </c>
      <c r="D2117" s="227">
        <v>1125624.07</v>
      </c>
      <c r="E2117" s="217">
        <v>1125624.07</v>
      </c>
      <c r="F2117" s="228">
        <v>0</v>
      </c>
      <c r="G2117" s="195"/>
    </row>
    <row r="2118" spans="1:7" s="196" customFormat="1" ht="22.5">
      <c r="A2118" s="224" t="s">
        <v>2721</v>
      </c>
      <c r="B2118" s="225">
        <v>200</v>
      </c>
      <c r="C2118" s="226" t="s">
        <v>2299</v>
      </c>
      <c r="D2118" s="227">
        <v>1125624.07</v>
      </c>
      <c r="E2118" s="217">
        <v>1125624.07</v>
      </c>
      <c r="F2118" s="228">
        <v>0</v>
      </c>
      <c r="G2118" s="195"/>
    </row>
    <row r="2119" spans="1:7" s="196" customFormat="1" ht="22.5">
      <c r="A2119" s="224" t="s">
        <v>2722</v>
      </c>
      <c r="B2119" s="225">
        <v>200</v>
      </c>
      <c r="C2119" s="226" t="s">
        <v>2300</v>
      </c>
      <c r="D2119" s="227">
        <v>1125624.07</v>
      </c>
      <c r="E2119" s="217">
        <v>1125624.07</v>
      </c>
      <c r="F2119" s="228">
        <v>0</v>
      </c>
      <c r="G2119" s="195"/>
    </row>
    <row r="2120" spans="1:7" s="196" customFormat="1" ht="22.5">
      <c r="A2120" s="224" t="s">
        <v>3014</v>
      </c>
      <c r="B2120" s="225">
        <v>200</v>
      </c>
      <c r="C2120" s="226" t="s">
        <v>2301</v>
      </c>
      <c r="D2120" s="227">
        <v>1125624.07</v>
      </c>
      <c r="E2120" s="217">
        <v>1125624.07</v>
      </c>
      <c r="F2120" s="228">
        <v>0</v>
      </c>
      <c r="G2120" s="195"/>
    </row>
    <row r="2121" spans="1:7" s="196" customFormat="1" ht="12.75">
      <c r="A2121" s="193" t="s">
        <v>1039</v>
      </c>
      <c r="B2121" s="213">
        <v>200</v>
      </c>
      <c r="C2121" s="191" t="s">
        <v>2302</v>
      </c>
      <c r="D2121" s="222">
        <v>1125624.07</v>
      </c>
      <c r="E2121" s="220">
        <v>1125624.07</v>
      </c>
      <c r="F2121" s="223">
        <v>0</v>
      </c>
      <c r="G2121" s="195"/>
    </row>
    <row r="2122" spans="1:7" s="196" customFormat="1" ht="22.5">
      <c r="A2122" s="224" t="s">
        <v>2978</v>
      </c>
      <c r="B2122" s="225">
        <v>200</v>
      </c>
      <c r="C2122" s="226" t="s">
        <v>2303</v>
      </c>
      <c r="D2122" s="227">
        <v>791848546.63</v>
      </c>
      <c r="E2122" s="217">
        <v>785328257.3399999</v>
      </c>
      <c r="F2122" s="228">
        <v>6520289.290000001</v>
      </c>
      <c r="G2122" s="195"/>
    </row>
    <row r="2123" spans="1:7" s="196" customFormat="1" ht="12.75">
      <c r="A2123" s="224" t="s">
        <v>352</v>
      </c>
      <c r="B2123" s="225">
        <v>200</v>
      </c>
      <c r="C2123" s="226" t="s">
        <v>2304</v>
      </c>
      <c r="D2123" s="227">
        <v>40647457.650000006</v>
      </c>
      <c r="E2123" s="217">
        <v>34141860.14</v>
      </c>
      <c r="F2123" s="228">
        <v>6505597.510000001</v>
      </c>
      <c r="G2123" s="195"/>
    </row>
    <row r="2124" spans="1:7" ht="22.5">
      <c r="A2124" s="224" t="s">
        <v>2341</v>
      </c>
      <c r="B2124" s="225">
        <v>200</v>
      </c>
      <c r="C2124" s="226" t="s">
        <v>2305</v>
      </c>
      <c r="D2124" s="227">
        <v>34770520.6</v>
      </c>
      <c r="E2124" s="217">
        <v>34141860.14</v>
      </c>
      <c r="F2124" s="228">
        <v>628660.4600000012</v>
      </c>
      <c r="G2124" s="188"/>
    </row>
    <row r="2125" spans="1:7" ht="12.75">
      <c r="A2125" s="224" t="s">
        <v>3011</v>
      </c>
      <c r="B2125" s="225">
        <v>200</v>
      </c>
      <c r="C2125" s="226" t="s">
        <v>2306</v>
      </c>
      <c r="D2125" s="227">
        <v>34770520.6</v>
      </c>
      <c r="E2125" s="217">
        <v>34141860.14</v>
      </c>
      <c r="F2125" s="228">
        <v>628660.4600000012</v>
      </c>
      <c r="G2125" s="188"/>
    </row>
    <row r="2126" spans="1:7" s="196" customFormat="1" ht="12.75">
      <c r="A2126" s="224" t="s">
        <v>2393</v>
      </c>
      <c r="B2126" s="225">
        <v>200</v>
      </c>
      <c r="C2126" s="226" t="s">
        <v>2307</v>
      </c>
      <c r="D2126" s="227">
        <v>30068637.6</v>
      </c>
      <c r="E2126" s="217">
        <v>29461998.93</v>
      </c>
      <c r="F2126" s="228">
        <v>606638.6700000012</v>
      </c>
      <c r="G2126" s="195"/>
    </row>
    <row r="2127" spans="1:7" ht="45">
      <c r="A2127" s="224" t="s">
        <v>2719</v>
      </c>
      <c r="B2127" s="225">
        <v>200</v>
      </c>
      <c r="C2127" s="226" t="s">
        <v>2308</v>
      </c>
      <c r="D2127" s="227">
        <v>24717635</v>
      </c>
      <c r="E2127" s="217">
        <v>24258828.169999998</v>
      </c>
      <c r="F2127" s="228">
        <v>458806.8300000014</v>
      </c>
      <c r="G2127" s="188"/>
    </row>
    <row r="2128" spans="1:7" ht="22.5">
      <c r="A2128" s="224" t="s">
        <v>2720</v>
      </c>
      <c r="B2128" s="225">
        <v>200</v>
      </c>
      <c r="C2128" s="226" t="s">
        <v>2309</v>
      </c>
      <c r="D2128" s="227">
        <v>24717635</v>
      </c>
      <c r="E2128" s="217">
        <v>24258828.169999998</v>
      </c>
      <c r="F2128" s="228">
        <v>458806.8300000014</v>
      </c>
      <c r="G2128" s="188"/>
    </row>
    <row r="2129" spans="1:7" ht="22.5">
      <c r="A2129" s="224" t="s">
        <v>3012</v>
      </c>
      <c r="B2129" s="225">
        <v>200</v>
      </c>
      <c r="C2129" s="226" t="s">
        <v>2310</v>
      </c>
      <c r="D2129" s="227">
        <v>22435285</v>
      </c>
      <c r="E2129" s="217">
        <v>22301511.849999998</v>
      </c>
      <c r="F2129" s="228">
        <v>133773.1500000013</v>
      </c>
      <c r="G2129" s="188"/>
    </row>
    <row r="2130" spans="1:7" s="196" customFormat="1" ht="12.75">
      <c r="A2130" s="193" t="s">
        <v>2777</v>
      </c>
      <c r="B2130" s="213">
        <v>200</v>
      </c>
      <c r="C2130" s="191" t="s">
        <v>2311</v>
      </c>
      <c r="D2130" s="222">
        <v>17929306</v>
      </c>
      <c r="E2130" s="220">
        <v>17928521.31</v>
      </c>
      <c r="F2130" s="223">
        <v>784.6900000013411</v>
      </c>
      <c r="G2130" s="195"/>
    </row>
    <row r="2131" spans="1:7" s="196" customFormat="1" ht="12.75">
      <c r="A2131" s="193" t="s">
        <v>1037</v>
      </c>
      <c r="B2131" s="213">
        <v>200</v>
      </c>
      <c r="C2131" s="191" t="s">
        <v>2312</v>
      </c>
      <c r="D2131" s="222">
        <v>4505979</v>
      </c>
      <c r="E2131" s="220">
        <v>4372990.54</v>
      </c>
      <c r="F2131" s="223">
        <v>132988.46</v>
      </c>
      <c r="G2131" s="195"/>
    </row>
    <row r="2132" spans="1:7" s="196" customFormat="1" ht="22.5">
      <c r="A2132" s="224" t="s">
        <v>3013</v>
      </c>
      <c r="B2132" s="225">
        <v>200</v>
      </c>
      <c r="C2132" s="226" t="s">
        <v>2313</v>
      </c>
      <c r="D2132" s="227">
        <v>2282350</v>
      </c>
      <c r="E2132" s="217">
        <v>1957316.32</v>
      </c>
      <c r="F2132" s="228">
        <v>325033.68</v>
      </c>
      <c r="G2132" s="195"/>
    </row>
    <row r="2133" spans="1:7" ht="12.75">
      <c r="A2133" s="193" t="s">
        <v>1036</v>
      </c>
      <c r="B2133" s="213">
        <v>200</v>
      </c>
      <c r="C2133" s="191" t="s">
        <v>2314</v>
      </c>
      <c r="D2133" s="222">
        <v>1260160</v>
      </c>
      <c r="E2133" s="220">
        <v>1166529.38</v>
      </c>
      <c r="F2133" s="223">
        <v>93630.62000000011</v>
      </c>
      <c r="G2133" s="188"/>
    </row>
    <row r="2134" spans="1:7" ht="12.75">
      <c r="A2134" s="193" t="s">
        <v>1039</v>
      </c>
      <c r="B2134" s="213">
        <v>200</v>
      </c>
      <c r="C2134" s="191" t="s">
        <v>2315</v>
      </c>
      <c r="D2134" s="222">
        <v>549600</v>
      </c>
      <c r="E2134" s="220">
        <v>515976.94</v>
      </c>
      <c r="F2134" s="223">
        <v>33623.06</v>
      </c>
      <c r="G2134" s="188"/>
    </row>
    <row r="2135" spans="1:7" ht="12.75">
      <c r="A2135" s="193" t="s">
        <v>1042</v>
      </c>
      <c r="B2135" s="213">
        <v>200</v>
      </c>
      <c r="C2135" s="191" t="s">
        <v>2316</v>
      </c>
      <c r="D2135" s="222">
        <v>472590</v>
      </c>
      <c r="E2135" s="220">
        <v>274810</v>
      </c>
      <c r="F2135" s="223">
        <v>197780</v>
      </c>
      <c r="G2135" s="188"/>
    </row>
    <row r="2136" spans="1:7" ht="22.5">
      <c r="A2136" s="224" t="s">
        <v>2721</v>
      </c>
      <c r="B2136" s="225">
        <v>200</v>
      </c>
      <c r="C2136" s="226" t="s">
        <v>2317</v>
      </c>
      <c r="D2136" s="227">
        <v>5348002.6</v>
      </c>
      <c r="E2136" s="217">
        <v>5202870.76</v>
      </c>
      <c r="F2136" s="228">
        <v>145131.84</v>
      </c>
      <c r="G2136" s="188"/>
    </row>
    <row r="2137" spans="1:7" ht="22.5">
      <c r="A2137" s="224" t="s">
        <v>2722</v>
      </c>
      <c r="B2137" s="225">
        <v>200</v>
      </c>
      <c r="C2137" s="226" t="s">
        <v>2318</v>
      </c>
      <c r="D2137" s="227">
        <v>5348002.6</v>
      </c>
      <c r="E2137" s="217">
        <v>5202870.76</v>
      </c>
      <c r="F2137" s="228">
        <v>145131.84</v>
      </c>
      <c r="G2137" s="188"/>
    </row>
    <row r="2138" spans="1:7" ht="22.5">
      <c r="A2138" s="224" t="s">
        <v>3014</v>
      </c>
      <c r="B2138" s="225">
        <v>200</v>
      </c>
      <c r="C2138" s="226" t="s">
        <v>2319</v>
      </c>
      <c r="D2138" s="227">
        <v>5348002.6</v>
      </c>
      <c r="E2138" s="217">
        <v>5202870.76</v>
      </c>
      <c r="F2138" s="228">
        <v>145131.84</v>
      </c>
      <c r="G2138" s="188"/>
    </row>
    <row r="2139" spans="1:7" s="196" customFormat="1" ht="12.75">
      <c r="A2139" s="193" t="s">
        <v>1038</v>
      </c>
      <c r="B2139" s="213">
        <v>200</v>
      </c>
      <c r="C2139" s="191" t="s">
        <v>2320</v>
      </c>
      <c r="D2139" s="222">
        <v>357215.87</v>
      </c>
      <c r="E2139" s="220">
        <v>323162.53</v>
      </c>
      <c r="F2139" s="223">
        <v>34053.34</v>
      </c>
      <c r="G2139" s="195"/>
    </row>
    <row r="2140" spans="1:7" s="196" customFormat="1" ht="12.75">
      <c r="A2140" s="193" t="s">
        <v>1041</v>
      </c>
      <c r="B2140" s="213">
        <v>200</v>
      </c>
      <c r="C2140" s="191" t="s">
        <v>2321</v>
      </c>
      <c r="D2140" s="222">
        <v>26250</v>
      </c>
      <c r="E2140" s="220">
        <v>26250</v>
      </c>
      <c r="F2140" s="223">
        <v>0</v>
      </c>
      <c r="G2140" s="195"/>
    </row>
    <row r="2141" spans="1:7" s="196" customFormat="1" ht="12.75">
      <c r="A2141" s="193" t="s">
        <v>1042</v>
      </c>
      <c r="B2141" s="213">
        <v>200</v>
      </c>
      <c r="C2141" s="191" t="s">
        <v>2322</v>
      </c>
      <c r="D2141" s="222">
        <v>3834214.06</v>
      </c>
      <c r="E2141" s="220">
        <v>3725631.14</v>
      </c>
      <c r="F2141" s="223">
        <v>108582.92</v>
      </c>
      <c r="G2141" s="195"/>
    </row>
    <row r="2142" spans="1:7" ht="12.75">
      <c r="A2142" s="193" t="s">
        <v>1043</v>
      </c>
      <c r="B2142" s="213">
        <v>200</v>
      </c>
      <c r="C2142" s="191" t="s">
        <v>2323</v>
      </c>
      <c r="D2142" s="222">
        <v>105385</v>
      </c>
      <c r="E2142" s="220">
        <v>103004.7</v>
      </c>
      <c r="F2142" s="223">
        <v>2380.3</v>
      </c>
      <c r="G2142" s="188"/>
    </row>
    <row r="2143" spans="1:7" s="196" customFormat="1" ht="12.75">
      <c r="A2143" s="193" t="s">
        <v>1044</v>
      </c>
      <c r="B2143" s="213">
        <v>200</v>
      </c>
      <c r="C2143" s="191" t="s">
        <v>2324</v>
      </c>
      <c r="D2143" s="222">
        <v>284388.33</v>
      </c>
      <c r="E2143" s="220">
        <v>284338.33</v>
      </c>
      <c r="F2143" s="223">
        <v>50</v>
      </c>
      <c r="G2143" s="195"/>
    </row>
    <row r="2144" spans="1:7" s="196" customFormat="1" ht="12.75">
      <c r="A2144" s="193" t="s">
        <v>1045</v>
      </c>
      <c r="B2144" s="213">
        <v>200</v>
      </c>
      <c r="C2144" s="191" t="s">
        <v>972</v>
      </c>
      <c r="D2144" s="222">
        <v>740549.34</v>
      </c>
      <c r="E2144" s="220">
        <v>740484.06</v>
      </c>
      <c r="F2144" s="223">
        <v>65.27999999991152</v>
      </c>
      <c r="G2144" s="195"/>
    </row>
    <row r="2145" spans="1:7" s="196" customFormat="1" ht="12.75">
      <c r="A2145" s="224" t="s">
        <v>2723</v>
      </c>
      <c r="B2145" s="225">
        <v>200</v>
      </c>
      <c r="C2145" s="226" t="s">
        <v>973</v>
      </c>
      <c r="D2145" s="227">
        <v>3000</v>
      </c>
      <c r="E2145" s="217">
        <v>300</v>
      </c>
      <c r="F2145" s="228">
        <v>2700</v>
      </c>
      <c r="G2145" s="195"/>
    </row>
    <row r="2146" spans="1:7" s="196" customFormat="1" ht="12.75">
      <c r="A2146" s="224" t="s">
        <v>2725</v>
      </c>
      <c r="B2146" s="225">
        <v>200</v>
      </c>
      <c r="C2146" s="226" t="s">
        <v>974</v>
      </c>
      <c r="D2146" s="227">
        <v>3000</v>
      </c>
      <c r="E2146" s="217">
        <v>300</v>
      </c>
      <c r="F2146" s="228">
        <v>2700</v>
      </c>
      <c r="G2146" s="195"/>
    </row>
    <row r="2147" spans="1:7" ht="12.75">
      <c r="A2147" s="224" t="s">
        <v>3015</v>
      </c>
      <c r="B2147" s="225">
        <v>200</v>
      </c>
      <c r="C2147" s="226" t="s">
        <v>975</v>
      </c>
      <c r="D2147" s="227">
        <v>3000</v>
      </c>
      <c r="E2147" s="217">
        <v>300</v>
      </c>
      <c r="F2147" s="228">
        <v>2700</v>
      </c>
      <c r="G2147" s="188"/>
    </row>
    <row r="2148" spans="1:7" ht="12.75">
      <c r="A2148" s="193" t="s">
        <v>1043</v>
      </c>
      <c r="B2148" s="213">
        <v>200</v>
      </c>
      <c r="C2148" s="191" t="s">
        <v>976</v>
      </c>
      <c r="D2148" s="222">
        <v>3000</v>
      </c>
      <c r="E2148" s="220">
        <v>300</v>
      </c>
      <c r="F2148" s="223">
        <v>2700</v>
      </c>
      <c r="G2148" s="188"/>
    </row>
    <row r="2149" spans="1:7" s="196" customFormat="1" ht="56.25">
      <c r="A2149" s="229" t="s">
        <v>2820</v>
      </c>
      <c r="B2149" s="230">
        <v>200</v>
      </c>
      <c r="C2149" s="226" t="s">
        <v>977</v>
      </c>
      <c r="D2149" s="227">
        <v>4701883</v>
      </c>
      <c r="E2149" s="217">
        <v>4679861.21</v>
      </c>
      <c r="F2149" s="228">
        <v>22021.79</v>
      </c>
      <c r="G2149" s="195"/>
    </row>
    <row r="2150" spans="1:7" s="196" customFormat="1" ht="45">
      <c r="A2150" s="224" t="s">
        <v>2719</v>
      </c>
      <c r="B2150" s="225">
        <v>200</v>
      </c>
      <c r="C2150" s="226" t="s">
        <v>978</v>
      </c>
      <c r="D2150" s="227">
        <v>4701883</v>
      </c>
      <c r="E2150" s="217">
        <v>4679861.21</v>
      </c>
      <c r="F2150" s="228">
        <v>22021.79</v>
      </c>
      <c r="G2150" s="195"/>
    </row>
    <row r="2151" spans="1:7" s="196" customFormat="1" ht="22.5">
      <c r="A2151" s="224" t="s">
        <v>2720</v>
      </c>
      <c r="B2151" s="225">
        <v>200</v>
      </c>
      <c r="C2151" s="226" t="s">
        <v>979</v>
      </c>
      <c r="D2151" s="227">
        <v>4701883</v>
      </c>
      <c r="E2151" s="217">
        <v>4679861.21</v>
      </c>
      <c r="F2151" s="228">
        <v>22021.79</v>
      </c>
      <c r="G2151" s="195"/>
    </row>
    <row r="2152" spans="1:7" s="196" customFormat="1" ht="22.5">
      <c r="A2152" s="224" t="s">
        <v>3012</v>
      </c>
      <c r="B2152" s="225">
        <v>200</v>
      </c>
      <c r="C2152" s="226" t="s">
        <v>980</v>
      </c>
      <c r="D2152" s="227">
        <v>4701883</v>
      </c>
      <c r="E2152" s="217">
        <v>4679861.21</v>
      </c>
      <c r="F2152" s="228">
        <v>22021.79</v>
      </c>
      <c r="G2152" s="195"/>
    </row>
    <row r="2153" spans="1:7" s="196" customFormat="1" ht="12.75">
      <c r="A2153" s="193" t="s">
        <v>2777</v>
      </c>
      <c r="B2153" s="213">
        <v>200</v>
      </c>
      <c r="C2153" s="191" t="s">
        <v>981</v>
      </c>
      <c r="D2153" s="222">
        <v>3754979</v>
      </c>
      <c r="E2153" s="220">
        <v>3737078.48</v>
      </c>
      <c r="F2153" s="223">
        <v>17900.52</v>
      </c>
      <c r="G2153" s="195"/>
    </row>
    <row r="2154" spans="1:7" ht="12.75">
      <c r="A2154" s="193" t="s">
        <v>1037</v>
      </c>
      <c r="B2154" s="213">
        <v>200</v>
      </c>
      <c r="C2154" s="191" t="s">
        <v>982</v>
      </c>
      <c r="D2154" s="222">
        <v>946904</v>
      </c>
      <c r="E2154" s="220">
        <v>942782.73</v>
      </c>
      <c r="F2154" s="223">
        <v>4121.270000000019</v>
      </c>
      <c r="G2154" s="188"/>
    </row>
    <row r="2155" spans="1:7" s="196" customFormat="1" ht="12.75">
      <c r="A2155" s="224" t="s">
        <v>2427</v>
      </c>
      <c r="B2155" s="225">
        <v>200</v>
      </c>
      <c r="C2155" s="226" t="s">
        <v>983</v>
      </c>
      <c r="D2155" s="227">
        <v>5876937.050000001</v>
      </c>
      <c r="E2155" s="217">
        <v>0</v>
      </c>
      <c r="F2155" s="228">
        <v>5876937.05</v>
      </c>
      <c r="G2155" s="195"/>
    </row>
    <row r="2156" spans="1:7" s="196" customFormat="1" ht="12.75">
      <c r="A2156" s="224" t="s">
        <v>3011</v>
      </c>
      <c r="B2156" s="225">
        <v>200</v>
      </c>
      <c r="C2156" s="226" t="s">
        <v>984</v>
      </c>
      <c r="D2156" s="227">
        <v>5876937.050000001</v>
      </c>
      <c r="E2156" s="217">
        <v>0</v>
      </c>
      <c r="F2156" s="228">
        <v>5876937.05</v>
      </c>
      <c r="G2156" s="195"/>
    </row>
    <row r="2157" spans="1:7" s="196" customFormat="1" ht="12.75">
      <c r="A2157" s="224" t="s">
        <v>2428</v>
      </c>
      <c r="B2157" s="225">
        <v>200</v>
      </c>
      <c r="C2157" s="226" t="s">
        <v>985</v>
      </c>
      <c r="D2157" s="227">
        <v>5876937.050000001</v>
      </c>
      <c r="E2157" s="217">
        <v>0</v>
      </c>
      <c r="F2157" s="228">
        <v>5876937.05</v>
      </c>
      <c r="G2157" s="195"/>
    </row>
    <row r="2158" spans="1:7" s="196" customFormat="1" ht="12.75">
      <c r="A2158" s="224" t="s">
        <v>2723</v>
      </c>
      <c r="B2158" s="225">
        <v>200</v>
      </c>
      <c r="C2158" s="226" t="s">
        <v>986</v>
      </c>
      <c r="D2158" s="227">
        <v>5876937.050000001</v>
      </c>
      <c r="E2158" s="217">
        <v>0</v>
      </c>
      <c r="F2158" s="228">
        <v>5876937.05</v>
      </c>
      <c r="G2158" s="195"/>
    </row>
    <row r="2159" spans="1:7" s="196" customFormat="1" ht="12.75">
      <c r="A2159" s="224" t="s">
        <v>2712</v>
      </c>
      <c r="B2159" s="225">
        <v>200</v>
      </c>
      <c r="C2159" s="226" t="s">
        <v>987</v>
      </c>
      <c r="D2159" s="227">
        <v>5876937.050000001</v>
      </c>
      <c r="E2159" s="217">
        <v>0</v>
      </c>
      <c r="F2159" s="228">
        <v>5876937.05</v>
      </c>
      <c r="G2159" s="195"/>
    </row>
    <row r="2160" spans="1:7" ht="12.75">
      <c r="A2160" s="193" t="s">
        <v>1043</v>
      </c>
      <c r="B2160" s="213">
        <v>200</v>
      </c>
      <c r="C2160" s="191" t="s">
        <v>988</v>
      </c>
      <c r="D2160" s="222">
        <v>5876937.050000001</v>
      </c>
      <c r="E2160" s="220">
        <v>0</v>
      </c>
      <c r="F2160" s="223">
        <v>5876937.05</v>
      </c>
      <c r="G2160" s="188"/>
    </row>
    <row r="2161" spans="1:7" s="196" customFormat="1" ht="12.75">
      <c r="A2161" s="224" t="s">
        <v>989</v>
      </c>
      <c r="B2161" s="225">
        <v>200</v>
      </c>
      <c r="C2161" s="226" t="s">
        <v>990</v>
      </c>
      <c r="D2161" s="227">
        <v>3131832.19</v>
      </c>
      <c r="E2161" s="217">
        <v>3117140.41</v>
      </c>
      <c r="F2161" s="228">
        <v>14691.779999999795</v>
      </c>
      <c r="G2161" s="195"/>
    </row>
    <row r="2162" spans="1:7" s="196" customFormat="1" ht="12.75">
      <c r="A2162" s="224" t="s">
        <v>2422</v>
      </c>
      <c r="B2162" s="225">
        <v>200</v>
      </c>
      <c r="C2162" s="226" t="s">
        <v>991</v>
      </c>
      <c r="D2162" s="227">
        <v>3131832.19</v>
      </c>
      <c r="E2162" s="217">
        <v>3117140.41</v>
      </c>
      <c r="F2162" s="228">
        <v>14691.779999999795</v>
      </c>
      <c r="G2162" s="195"/>
    </row>
    <row r="2163" spans="1:7" s="196" customFormat="1" ht="12.75">
      <c r="A2163" s="224" t="s">
        <v>3011</v>
      </c>
      <c r="B2163" s="225">
        <v>200</v>
      </c>
      <c r="C2163" s="226" t="s">
        <v>2367</v>
      </c>
      <c r="D2163" s="227">
        <v>3131832.19</v>
      </c>
      <c r="E2163" s="217">
        <v>3117140.41</v>
      </c>
      <c r="F2163" s="228">
        <v>14691.779999999795</v>
      </c>
      <c r="G2163" s="195"/>
    </row>
    <row r="2164" spans="1:7" s="196" customFormat="1" ht="12.75">
      <c r="A2164" s="224" t="s">
        <v>2841</v>
      </c>
      <c r="B2164" s="225">
        <v>200</v>
      </c>
      <c r="C2164" s="226" t="s">
        <v>2368</v>
      </c>
      <c r="D2164" s="227">
        <v>3131832.19</v>
      </c>
      <c r="E2164" s="217">
        <v>3117140.41</v>
      </c>
      <c r="F2164" s="228">
        <v>14691.779999999795</v>
      </c>
      <c r="G2164" s="195"/>
    </row>
    <row r="2165" spans="1:7" s="196" customFormat="1" ht="12.75">
      <c r="A2165" s="224" t="s">
        <v>2718</v>
      </c>
      <c r="B2165" s="225">
        <v>200</v>
      </c>
      <c r="C2165" s="226" t="s">
        <v>2369</v>
      </c>
      <c r="D2165" s="227">
        <v>3131832.19</v>
      </c>
      <c r="E2165" s="217">
        <v>3117140.41</v>
      </c>
      <c r="F2165" s="228">
        <v>14691.779999999795</v>
      </c>
      <c r="G2165" s="195"/>
    </row>
    <row r="2166" spans="1:7" s="196" customFormat="1" ht="12.75">
      <c r="A2166" s="224" t="s">
        <v>2468</v>
      </c>
      <c r="B2166" s="225">
        <v>200</v>
      </c>
      <c r="C2166" s="226" t="s">
        <v>2370</v>
      </c>
      <c r="D2166" s="227">
        <v>3131832.19</v>
      </c>
      <c r="E2166" s="217">
        <v>3117140.41</v>
      </c>
      <c r="F2166" s="228">
        <v>14691.779999999795</v>
      </c>
      <c r="G2166" s="195"/>
    </row>
    <row r="2167" spans="1:7" ht="12.75">
      <c r="A2167" s="193" t="s">
        <v>2842</v>
      </c>
      <c r="B2167" s="213">
        <v>200</v>
      </c>
      <c r="C2167" s="191" t="s">
        <v>2371</v>
      </c>
      <c r="D2167" s="222">
        <v>3131832.19</v>
      </c>
      <c r="E2167" s="220">
        <v>3117140.41</v>
      </c>
      <c r="F2167" s="223">
        <v>14691.779999999795</v>
      </c>
      <c r="G2167" s="188"/>
    </row>
    <row r="2168" spans="1:7" s="196" customFormat="1" ht="22.5">
      <c r="A2168" s="224" t="s">
        <v>1014</v>
      </c>
      <c r="B2168" s="225">
        <v>200</v>
      </c>
      <c r="C2168" s="226" t="s">
        <v>1015</v>
      </c>
      <c r="D2168" s="227">
        <v>748069256.79</v>
      </c>
      <c r="E2168" s="217">
        <v>748069256.79</v>
      </c>
      <c r="F2168" s="228">
        <v>0</v>
      </c>
      <c r="G2168" s="195"/>
    </row>
    <row r="2169" spans="1:7" s="196" customFormat="1" ht="22.5">
      <c r="A2169" s="224" t="s">
        <v>2843</v>
      </c>
      <c r="B2169" s="225">
        <v>200</v>
      </c>
      <c r="C2169" s="226" t="s">
        <v>1016</v>
      </c>
      <c r="D2169" s="227">
        <v>15202100</v>
      </c>
      <c r="E2169" s="217">
        <v>15202100</v>
      </c>
      <c r="F2169" s="228">
        <v>0</v>
      </c>
      <c r="G2169" s="195"/>
    </row>
    <row r="2170" spans="1:7" s="196" customFormat="1" ht="12.75">
      <c r="A2170" s="224" t="s">
        <v>3011</v>
      </c>
      <c r="B2170" s="225">
        <v>200</v>
      </c>
      <c r="C2170" s="226" t="s">
        <v>1017</v>
      </c>
      <c r="D2170" s="227">
        <v>15202100</v>
      </c>
      <c r="E2170" s="217">
        <v>15202100</v>
      </c>
      <c r="F2170" s="228">
        <v>0</v>
      </c>
      <c r="G2170" s="195"/>
    </row>
    <row r="2171" spans="1:7" s="196" customFormat="1" ht="12.75">
      <c r="A2171" s="224" t="s">
        <v>2469</v>
      </c>
      <c r="B2171" s="225">
        <v>200</v>
      </c>
      <c r="C2171" s="226" t="s">
        <v>1018</v>
      </c>
      <c r="D2171" s="227">
        <v>15202100</v>
      </c>
      <c r="E2171" s="217">
        <v>15202100</v>
      </c>
      <c r="F2171" s="228">
        <v>0</v>
      </c>
      <c r="G2171" s="195"/>
    </row>
    <row r="2172" spans="1:7" s="196" customFormat="1" ht="12.75">
      <c r="A2172" s="224" t="s">
        <v>2727</v>
      </c>
      <c r="B2172" s="225">
        <v>200</v>
      </c>
      <c r="C2172" s="226" t="s">
        <v>1019</v>
      </c>
      <c r="D2172" s="227">
        <v>15202100</v>
      </c>
      <c r="E2172" s="217">
        <v>15202100</v>
      </c>
      <c r="F2172" s="228">
        <v>0</v>
      </c>
      <c r="G2172" s="195"/>
    </row>
    <row r="2173" spans="1:7" s="196" customFormat="1" ht="12.75">
      <c r="A2173" s="224" t="s">
        <v>2734</v>
      </c>
      <c r="B2173" s="225">
        <v>200</v>
      </c>
      <c r="C2173" s="226" t="s">
        <v>1020</v>
      </c>
      <c r="D2173" s="227">
        <v>15202100</v>
      </c>
      <c r="E2173" s="217">
        <v>15202100</v>
      </c>
      <c r="F2173" s="228">
        <v>0</v>
      </c>
      <c r="G2173" s="195"/>
    </row>
    <row r="2174" spans="1:7" s="196" customFormat="1" ht="12.75">
      <c r="A2174" s="224" t="s">
        <v>1059</v>
      </c>
      <c r="B2174" s="225">
        <v>200</v>
      </c>
      <c r="C2174" s="226" t="s">
        <v>1021</v>
      </c>
      <c r="D2174" s="227">
        <v>15202100</v>
      </c>
      <c r="E2174" s="217">
        <v>15202100</v>
      </c>
      <c r="F2174" s="228">
        <v>0</v>
      </c>
      <c r="G2174" s="195"/>
    </row>
    <row r="2175" spans="1:7" ht="12.75">
      <c r="A2175" s="193" t="s">
        <v>2202</v>
      </c>
      <c r="B2175" s="213">
        <v>200</v>
      </c>
      <c r="C2175" s="191" t="s">
        <v>1022</v>
      </c>
      <c r="D2175" s="222">
        <v>15202100</v>
      </c>
      <c r="E2175" s="220">
        <v>15202100</v>
      </c>
      <c r="F2175" s="223">
        <v>0</v>
      </c>
      <c r="G2175" s="188"/>
    </row>
    <row r="2176" spans="1:7" s="196" customFormat="1" ht="12.75">
      <c r="A2176" s="224" t="s">
        <v>2423</v>
      </c>
      <c r="B2176" s="225">
        <v>200</v>
      </c>
      <c r="C2176" s="226" t="s">
        <v>1023</v>
      </c>
      <c r="D2176" s="227">
        <v>732867156.79</v>
      </c>
      <c r="E2176" s="217">
        <v>732867156.79</v>
      </c>
      <c r="F2176" s="228">
        <v>0</v>
      </c>
      <c r="G2176" s="195"/>
    </row>
    <row r="2177" spans="1:7" s="196" customFormat="1" ht="12.75">
      <c r="A2177" s="224" t="s">
        <v>3011</v>
      </c>
      <c r="B2177" s="225">
        <v>200</v>
      </c>
      <c r="C2177" s="226" t="s">
        <v>1024</v>
      </c>
      <c r="D2177" s="227">
        <v>732867156.79</v>
      </c>
      <c r="E2177" s="217">
        <v>732867156.79</v>
      </c>
      <c r="F2177" s="228">
        <v>0</v>
      </c>
      <c r="G2177" s="195"/>
    </row>
    <row r="2178" spans="1:7" s="196" customFormat="1" ht="33.75">
      <c r="A2178" s="224" t="s">
        <v>2470</v>
      </c>
      <c r="B2178" s="225">
        <v>200</v>
      </c>
      <c r="C2178" s="226" t="s">
        <v>1025</v>
      </c>
      <c r="D2178" s="227">
        <v>732867156.79</v>
      </c>
      <c r="E2178" s="217">
        <v>732867156.79</v>
      </c>
      <c r="F2178" s="228">
        <v>0</v>
      </c>
      <c r="G2178" s="195"/>
    </row>
    <row r="2179" spans="1:7" s="196" customFormat="1" ht="12.75">
      <c r="A2179" s="224" t="s">
        <v>2727</v>
      </c>
      <c r="B2179" s="225">
        <v>200</v>
      </c>
      <c r="C2179" s="226" t="s">
        <v>1026</v>
      </c>
      <c r="D2179" s="227">
        <v>732867156.79</v>
      </c>
      <c r="E2179" s="217">
        <v>732867156.79</v>
      </c>
      <c r="F2179" s="228">
        <v>0</v>
      </c>
      <c r="G2179" s="195"/>
    </row>
    <row r="2180" spans="1:7" s="196" customFormat="1" ht="12.75">
      <c r="A2180" s="224" t="s">
        <v>2451</v>
      </c>
      <c r="B2180" s="225">
        <v>200</v>
      </c>
      <c r="C2180" s="226" t="s">
        <v>1027</v>
      </c>
      <c r="D2180" s="227">
        <v>732867156.79</v>
      </c>
      <c r="E2180" s="217">
        <v>732867156.79</v>
      </c>
      <c r="F2180" s="228">
        <v>0</v>
      </c>
      <c r="G2180" s="195"/>
    </row>
    <row r="2181" spans="1:7" ht="12.75">
      <c r="A2181" s="193" t="s">
        <v>2202</v>
      </c>
      <c r="B2181" s="213">
        <v>200</v>
      </c>
      <c r="C2181" s="191" t="s">
        <v>1028</v>
      </c>
      <c r="D2181" s="222">
        <v>732867156.79</v>
      </c>
      <c r="E2181" s="220">
        <v>732867156.79</v>
      </c>
      <c r="F2181" s="223">
        <v>0</v>
      </c>
      <c r="G2181" s="188"/>
    </row>
    <row r="2182" spans="1:6" ht="12.75">
      <c r="A2182" s="175" t="s">
        <v>2327</v>
      </c>
      <c r="B2182" s="190">
        <v>450</v>
      </c>
      <c r="C2182" s="174" t="s">
        <v>2361</v>
      </c>
      <c r="D2182" s="192">
        <f>Доходы!K16-Расходы!D6</f>
        <v>-330976243.8100004</v>
      </c>
      <c r="E2182" s="192">
        <f>Доходы!L16-Расходы!E6</f>
        <v>225267717.25999928</v>
      </c>
      <c r="F2182" s="194" t="s">
        <v>2361</v>
      </c>
    </row>
    <row r="2183" spans="1:6" ht="12.75">
      <c r="A2183" s="231" t="s">
        <v>3026</v>
      </c>
      <c r="C2183" s="231"/>
      <c r="D2183" s="231"/>
      <c r="E2183" s="231"/>
      <c r="F2183" s="231"/>
    </row>
  </sheetData>
  <sheetProtection/>
  <autoFilter ref="A5:G2183"/>
  <printOptions horizontalCentered="1"/>
  <pageMargins left="0.7874015748031497" right="0.3937007874015748" top="0.3937007874015748" bottom="0.3937007874015748" header="0.5118110236220472" footer="0.5118110236220472"/>
  <pageSetup blackAndWhite="1" fitToHeight="0" fitToWidth="1" horizontalDpi="600" verticalDpi="600" orientation="portrait" paperSize="9" scale="68" r:id="rId1"/>
  <rowBreaks count="1" manualBreakCount="1">
    <brk id="58" max="5" man="1"/>
  </rowBreaks>
</worksheet>
</file>

<file path=xl/worksheets/sheet3.xml><?xml version="1.0" encoding="utf-8"?>
<worksheet xmlns="http://schemas.openxmlformats.org/spreadsheetml/2006/main" xmlns:r="http://schemas.openxmlformats.org/officeDocument/2006/relationships">
  <sheetPr>
    <pageSetUpPr fitToPage="1"/>
  </sheetPr>
  <dimension ref="A2:AF71"/>
  <sheetViews>
    <sheetView view="pageBreakPreview" zoomScaleSheetLayoutView="100" zoomScalePageLayoutView="0" workbookViewId="0" topLeftCell="A19">
      <selection activeCell="P11" sqref="P11"/>
    </sheetView>
  </sheetViews>
  <sheetFormatPr defaultColWidth="9.00390625" defaultRowHeight="12.75" outlineLevelRow="1"/>
  <cols>
    <col min="1" max="1" width="74.875" style="2" customWidth="1"/>
    <col min="2" max="2" width="9.125" style="52" customWidth="1"/>
    <col min="3" max="3" width="3.625" style="52" bestFit="1" customWidth="1"/>
    <col min="4" max="4" width="4.00390625" style="2" bestFit="1" customWidth="1"/>
    <col min="5" max="8" width="2.75390625" style="2" bestFit="1" customWidth="1"/>
    <col min="9" max="9" width="4.375" style="2" customWidth="1"/>
    <col min="10" max="10" width="3.625" style="2" bestFit="1" customWidth="1"/>
    <col min="11" max="11" width="16.125" style="2" customWidth="1"/>
    <col min="12" max="13" width="16.125" style="1" customWidth="1"/>
    <col min="14" max="14" width="7.125" style="1" customWidth="1"/>
    <col min="15" max="15" width="13.875" style="1" customWidth="1"/>
    <col min="16" max="16" width="15.75390625" style="1" customWidth="1"/>
    <col min="17" max="32" width="9.125" style="1" customWidth="1"/>
    <col min="33" max="16384" width="9.125" style="2" customWidth="1"/>
  </cols>
  <sheetData>
    <row r="2" ht="11.25">
      <c r="M2" s="5" t="s">
        <v>2975</v>
      </c>
    </row>
    <row r="4" spans="1:13" ht="11.25">
      <c r="A4" s="267" t="s">
        <v>2453</v>
      </c>
      <c r="B4" s="267"/>
      <c r="C4" s="267"/>
      <c r="D4" s="267"/>
      <c r="E4" s="267"/>
      <c r="F4" s="267"/>
      <c r="G4" s="267"/>
      <c r="H4" s="267"/>
      <c r="I4" s="267"/>
      <c r="J4" s="267"/>
      <c r="K4" s="267"/>
      <c r="L4" s="267"/>
      <c r="M4" s="267"/>
    </row>
    <row r="5" spans="1:10" ht="15.75" customHeight="1">
      <c r="A5" s="53"/>
      <c r="B5" s="54"/>
      <c r="C5" s="54"/>
      <c r="D5" s="55"/>
      <c r="E5" s="55"/>
      <c r="F5" s="55"/>
      <c r="G5" s="55"/>
      <c r="H5" s="55"/>
      <c r="I5" s="55"/>
      <c r="J5" s="55"/>
    </row>
    <row r="6" spans="1:13" ht="12.75" customHeight="1">
      <c r="A6" s="268" t="s">
        <v>2353</v>
      </c>
      <c r="B6" s="268" t="s">
        <v>2354</v>
      </c>
      <c r="C6" s="270" t="s">
        <v>2328</v>
      </c>
      <c r="D6" s="271"/>
      <c r="E6" s="271"/>
      <c r="F6" s="271"/>
      <c r="G6" s="271"/>
      <c r="H6" s="271"/>
      <c r="I6" s="271"/>
      <c r="J6" s="272"/>
      <c r="K6" s="268" t="s">
        <v>2356</v>
      </c>
      <c r="L6" s="242" t="s">
        <v>2357</v>
      </c>
      <c r="M6" s="276" t="s">
        <v>2358</v>
      </c>
    </row>
    <row r="7" spans="1:13" ht="42" customHeight="1">
      <c r="A7" s="269"/>
      <c r="B7" s="269"/>
      <c r="C7" s="273"/>
      <c r="D7" s="274"/>
      <c r="E7" s="274"/>
      <c r="F7" s="274"/>
      <c r="G7" s="274"/>
      <c r="H7" s="274"/>
      <c r="I7" s="274"/>
      <c r="J7" s="241"/>
      <c r="K7" s="269"/>
      <c r="L7" s="275"/>
      <c r="M7" s="276"/>
    </row>
    <row r="8" spans="1:32" s="58" customFormat="1" ht="11.25">
      <c r="A8" s="61">
        <v>1</v>
      </c>
      <c r="B8" s="62" t="s">
        <v>2415</v>
      </c>
      <c r="C8" s="261">
        <v>3</v>
      </c>
      <c r="D8" s="262"/>
      <c r="E8" s="262"/>
      <c r="F8" s="262"/>
      <c r="G8" s="262"/>
      <c r="H8" s="262"/>
      <c r="I8" s="262"/>
      <c r="J8" s="263"/>
      <c r="K8" s="157">
        <v>4</v>
      </c>
      <c r="L8" s="56">
        <v>5</v>
      </c>
      <c r="M8" s="56" t="s">
        <v>2778</v>
      </c>
      <c r="N8" s="57"/>
      <c r="O8" s="57"/>
      <c r="P8" s="57"/>
      <c r="Q8" s="57"/>
      <c r="R8" s="57"/>
      <c r="S8" s="57"/>
      <c r="T8" s="57"/>
      <c r="U8" s="57"/>
      <c r="V8" s="57"/>
      <c r="W8" s="57"/>
      <c r="X8" s="57"/>
      <c r="Y8" s="57"/>
      <c r="Z8" s="57"/>
      <c r="AA8" s="57"/>
      <c r="AB8" s="57"/>
      <c r="AC8" s="57"/>
      <c r="AD8" s="57"/>
      <c r="AE8" s="57"/>
      <c r="AF8" s="57"/>
    </row>
    <row r="9" spans="1:32" s="59" customFormat="1" ht="11.25">
      <c r="A9" s="100" t="s">
        <v>2329</v>
      </c>
      <c r="B9" s="101">
        <v>500</v>
      </c>
      <c r="C9" s="264" t="s">
        <v>2361</v>
      </c>
      <c r="D9" s="264"/>
      <c r="E9" s="264"/>
      <c r="F9" s="264"/>
      <c r="G9" s="264"/>
      <c r="H9" s="264"/>
      <c r="I9" s="264"/>
      <c r="J9" s="264"/>
      <c r="K9" s="232">
        <f>K11+K30+K32</f>
        <v>330976243.80999947</v>
      </c>
      <c r="L9" s="232">
        <f>L11+L30+L32</f>
        <v>-225267717.26000023</v>
      </c>
      <c r="M9" s="233">
        <f>K9-L9</f>
        <v>556243961.0699997</v>
      </c>
      <c r="N9" s="57"/>
      <c r="O9" s="57"/>
      <c r="P9" s="57"/>
      <c r="Q9" s="57"/>
      <c r="R9" s="57"/>
      <c r="S9" s="57"/>
      <c r="T9" s="57"/>
      <c r="U9" s="57"/>
      <c r="V9" s="57"/>
      <c r="W9" s="57"/>
      <c r="X9" s="57"/>
      <c r="Y9" s="57"/>
      <c r="Z9" s="57"/>
      <c r="AA9" s="57"/>
      <c r="AB9" s="57"/>
      <c r="AC9" s="57"/>
      <c r="AD9" s="57"/>
      <c r="AE9" s="57"/>
      <c r="AF9" s="57"/>
    </row>
    <row r="10" spans="1:32" s="59" customFormat="1" ht="11.25">
      <c r="A10" s="102" t="s">
        <v>2763</v>
      </c>
      <c r="B10" s="103"/>
      <c r="C10" s="104"/>
      <c r="D10" s="105"/>
      <c r="E10" s="105"/>
      <c r="F10" s="105"/>
      <c r="G10" s="105"/>
      <c r="H10" s="105"/>
      <c r="I10" s="105"/>
      <c r="J10" s="106"/>
      <c r="K10" s="176"/>
      <c r="L10" s="176"/>
      <c r="M10" s="89"/>
      <c r="N10" s="57"/>
      <c r="O10" s="57"/>
      <c r="P10" s="57"/>
      <c r="Q10" s="57"/>
      <c r="R10" s="57"/>
      <c r="S10" s="57"/>
      <c r="T10" s="57"/>
      <c r="U10" s="57"/>
      <c r="V10" s="57"/>
      <c r="W10" s="57"/>
      <c r="X10" s="57"/>
      <c r="Y10" s="57"/>
      <c r="Z10" s="57"/>
      <c r="AA10" s="57"/>
      <c r="AB10" s="57"/>
      <c r="AC10" s="57"/>
      <c r="AD10" s="57"/>
      <c r="AE10" s="57"/>
      <c r="AF10" s="57"/>
    </row>
    <row r="11" spans="1:32" s="59" customFormat="1" ht="11.25">
      <c r="A11" s="107" t="s">
        <v>2331</v>
      </c>
      <c r="B11" s="108" t="s">
        <v>2332</v>
      </c>
      <c r="C11" s="257" t="s">
        <v>2361</v>
      </c>
      <c r="D11" s="254"/>
      <c r="E11" s="254"/>
      <c r="F11" s="254"/>
      <c r="G11" s="254"/>
      <c r="H11" s="254"/>
      <c r="I11" s="254"/>
      <c r="J11" s="258"/>
      <c r="K11" s="179">
        <f>K13+K19</f>
        <v>0</v>
      </c>
      <c r="L11" s="179">
        <f>L13+L19</f>
        <v>-190000000</v>
      </c>
      <c r="M11" s="234">
        <f>K11-L11</f>
        <v>190000000</v>
      </c>
      <c r="N11" s="57"/>
      <c r="O11" s="57"/>
      <c r="P11" s="57"/>
      <c r="Q11" s="57"/>
      <c r="R11" s="57"/>
      <c r="S11" s="57"/>
      <c r="T11" s="57"/>
      <c r="U11" s="57"/>
      <c r="V11" s="57"/>
      <c r="W11" s="57"/>
      <c r="X11" s="57"/>
      <c r="Y11" s="57"/>
      <c r="Z11" s="57"/>
      <c r="AA11" s="57"/>
      <c r="AB11" s="57"/>
      <c r="AC11" s="57"/>
      <c r="AD11" s="57"/>
      <c r="AE11" s="57"/>
      <c r="AF11" s="57"/>
    </row>
    <row r="12" spans="1:32" s="59" customFormat="1" ht="11.25">
      <c r="A12" s="102" t="s">
        <v>1832</v>
      </c>
      <c r="B12" s="103"/>
      <c r="C12" s="104"/>
      <c r="D12" s="105"/>
      <c r="E12" s="105"/>
      <c r="F12" s="105"/>
      <c r="G12" s="105"/>
      <c r="H12" s="105"/>
      <c r="I12" s="105"/>
      <c r="J12" s="106"/>
      <c r="K12" s="177"/>
      <c r="L12" s="177"/>
      <c r="M12" s="89"/>
      <c r="N12" s="57"/>
      <c r="O12" s="57"/>
      <c r="P12" s="57"/>
      <c r="Q12" s="57"/>
      <c r="R12" s="57"/>
      <c r="S12" s="57"/>
      <c r="T12" s="57"/>
      <c r="U12" s="57"/>
      <c r="V12" s="57"/>
      <c r="W12" s="57"/>
      <c r="X12" s="57"/>
      <c r="Y12" s="57"/>
      <c r="Z12" s="57"/>
      <c r="AA12" s="57"/>
      <c r="AB12" s="57"/>
      <c r="AC12" s="57"/>
      <c r="AD12" s="57"/>
      <c r="AE12" s="57"/>
      <c r="AF12" s="57"/>
    </row>
    <row r="13" spans="1:32" s="59" customFormat="1" ht="15" customHeight="1">
      <c r="A13" s="60" t="s">
        <v>1833</v>
      </c>
      <c r="B13" s="61" t="s">
        <v>2332</v>
      </c>
      <c r="C13" s="62" t="s">
        <v>1351</v>
      </c>
      <c r="D13" s="90" t="s">
        <v>2769</v>
      </c>
      <c r="E13" s="90" t="s">
        <v>1473</v>
      </c>
      <c r="F13" s="90" t="s">
        <v>2766</v>
      </c>
      <c r="G13" s="90" t="s">
        <v>2766</v>
      </c>
      <c r="H13" s="90" t="s">
        <v>2766</v>
      </c>
      <c r="I13" s="90" t="s">
        <v>2767</v>
      </c>
      <c r="J13" s="91" t="s">
        <v>2764</v>
      </c>
      <c r="K13" s="235">
        <f>K14</f>
        <v>0</v>
      </c>
      <c r="L13" s="235">
        <f>L14</f>
        <v>-200000000</v>
      </c>
      <c r="M13" s="236">
        <f>K13-L13</f>
        <v>200000000</v>
      </c>
      <c r="N13" s="57"/>
      <c r="O13" s="57"/>
      <c r="P13" s="57"/>
      <c r="Q13" s="57"/>
      <c r="R13" s="57"/>
      <c r="S13" s="57"/>
      <c r="T13" s="57"/>
      <c r="U13" s="57"/>
      <c r="V13" s="57"/>
      <c r="W13" s="57"/>
      <c r="X13" s="57"/>
      <c r="Y13" s="57"/>
      <c r="Z13" s="57"/>
      <c r="AA13" s="57"/>
      <c r="AB13" s="57"/>
      <c r="AC13" s="57"/>
      <c r="AD13" s="57"/>
      <c r="AE13" s="57"/>
      <c r="AF13" s="57"/>
    </row>
    <row r="14" spans="1:32" s="59" customFormat="1" ht="22.5">
      <c r="A14" s="109" t="s">
        <v>3054</v>
      </c>
      <c r="B14" s="110" t="s">
        <v>2332</v>
      </c>
      <c r="C14" s="111" t="s">
        <v>1351</v>
      </c>
      <c r="D14" s="112" t="s">
        <v>2769</v>
      </c>
      <c r="E14" s="112" t="s">
        <v>1473</v>
      </c>
      <c r="F14" s="112" t="s">
        <v>2769</v>
      </c>
      <c r="G14" s="112" t="s">
        <v>2766</v>
      </c>
      <c r="H14" s="112" t="s">
        <v>2766</v>
      </c>
      <c r="I14" s="112" t="s">
        <v>2767</v>
      </c>
      <c r="J14" s="113" t="s">
        <v>2764</v>
      </c>
      <c r="K14" s="178">
        <f>K15+K17</f>
        <v>0</v>
      </c>
      <c r="L14" s="178">
        <f>L15+L17</f>
        <v>-200000000</v>
      </c>
      <c r="M14" s="237">
        <f>K14-L14</f>
        <v>200000000</v>
      </c>
      <c r="N14" s="57"/>
      <c r="O14" s="57"/>
      <c r="P14" s="57"/>
      <c r="Q14" s="57"/>
      <c r="R14" s="57"/>
      <c r="S14" s="57"/>
      <c r="T14" s="57"/>
      <c r="U14" s="57"/>
      <c r="V14" s="57"/>
      <c r="W14" s="57"/>
      <c r="X14" s="57"/>
      <c r="Y14" s="57"/>
      <c r="Z14" s="57"/>
      <c r="AA14" s="57"/>
      <c r="AB14" s="57"/>
      <c r="AC14" s="57"/>
      <c r="AD14" s="57"/>
      <c r="AE14" s="57"/>
      <c r="AF14" s="57"/>
    </row>
    <row r="15" spans="1:32" s="59" customFormat="1" ht="22.5">
      <c r="A15" s="109" t="s">
        <v>2182</v>
      </c>
      <c r="B15" s="110" t="s">
        <v>2332</v>
      </c>
      <c r="C15" s="111" t="s">
        <v>1351</v>
      </c>
      <c r="D15" s="112" t="s">
        <v>2769</v>
      </c>
      <c r="E15" s="112" t="s">
        <v>1473</v>
      </c>
      <c r="F15" s="112" t="s">
        <v>2769</v>
      </c>
      <c r="G15" s="112" t="s">
        <v>2766</v>
      </c>
      <c r="H15" s="112" t="s">
        <v>2766</v>
      </c>
      <c r="I15" s="112" t="s">
        <v>2767</v>
      </c>
      <c r="J15" s="113" t="s">
        <v>1834</v>
      </c>
      <c r="K15" s="178">
        <f>K16</f>
        <v>200000000</v>
      </c>
      <c r="L15" s="178">
        <f>L16</f>
        <v>0</v>
      </c>
      <c r="M15" s="237">
        <f>K15-L15</f>
        <v>200000000</v>
      </c>
      <c r="N15" s="57"/>
      <c r="O15" s="57"/>
      <c r="P15" s="57"/>
      <c r="Q15" s="57"/>
      <c r="R15" s="57"/>
      <c r="S15" s="57"/>
      <c r="T15" s="57"/>
      <c r="U15" s="57"/>
      <c r="V15" s="57"/>
      <c r="W15" s="57"/>
      <c r="X15" s="57"/>
      <c r="Y15" s="57"/>
      <c r="Z15" s="57"/>
      <c r="AA15" s="57"/>
      <c r="AB15" s="57"/>
      <c r="AC15" s="57"/>
      <c r="AD15" s="57"/>
      <c r="AE15" s="57"/>
      <c r="AF15" s="57"/>
    </row>
    <row r="16" spans="1:32" s="59" customFormat="1" ht="22.5">
      <c r="A16" s="109" t="s">
        <v>2183</v>
      </c>
      <c r="B16" s="110" t="s">
        <v>2332</v>
      </c>
      <c r="C16" s="111" t="s">
        <v>1351</v>
      </c>
      <c r="D16" s="112" t="s">
        <v>2769</v>
      </c>
      <c r="E16" s="112" t="s">
        <v>1473</v>
      </c>
      <c r="F16" s="112" t="s">
        <v>2769</v>
      </c>
      <c r="G16" s="112" t="s">
        <v>2766</v>
      </c>
      <c r="H16" s="112" t="s">
        <v>1472</v>
      </c>
      <c r="I16" s="112" t="s">
        <v>2767</v>
      </c>
      <c r="J16" s="113" t="s">
        <v>2418</v>
      </c>
      <c r="K16" s="178">
        <v>200000000</v>
      </c>
      <c r="L16" s="178">
        <v>0</v>
      </c>
      <c r="M16" s="237">
        <f aca="true" t="shared" si="0" ref="M16:M32">K16-L16</f>
        <v>200000000</v>
      </c>
      <c r="N16" s="57"/>
      <c r="O16" s="57"/>
      <c r="P16" s="57"/>
      <c r="Q16" s="57"/>
      <c r="R16" s="57"/>
      <c r="S16" s="57"/>
      <c r="T16" s="57"/>
      <c r="U16" s="57"/>
      <c r="V16" s="57"/>
      <c r="W16" s="57"/>
      <c r="X16" s="57"/>
      <c r="Y16" s="57"/>
      <c r="Z16" s="57"/>
      <c r="AA16" s="57"/>
      <c r="AB16" s="57"/>
      <c r="AC16" s="57"/>
      <c r="AD16" s="57"/>
      <c r="AE16" s="57"/>
      <c r="AF16" s="57"/>
    </row>
    <row r="17" spans="1:32" s="59" customFormat="1" ht="22.5">
      <c r="A17" s="109" t="s">
        <v>2184</v>
      </c>
      <c r="B17" s="110" t="s">
        <v>2332</v>
      </c>
      <c r="C17" s="111" t="s">
        <v>1351</v>
      </c>
      <c r="D17" s="112" t="s">
        <v>2769</v>
      </c>
      <c r="E17" s="112" t="s">
        <v>1473</v>
      </c>
      <c r="F17" s="112" t="s">
        <v>2769</v>
      </c>
      <c r="G17" s="112" t="s">
        <v>2766</v>
      </c>
      <c r="H17" s="112" t="s">
        <v>2766</v>
      </c>
      <c r="I17" s="112" t="s">
        <v>2767</v>
      </c>
      <c r="J17" s="113" t="s">
        <v>2419</v>
      </c>
      <c r="K17" s="178">
        <f>K18</f>
        <v>-200000000</v>
      </c>
      <c r="L17" s="178">
        <f>L18</f>
        <v>-200000000</v>
      </c>
      <c r="M17" s="237">
        <f t="shared" si="0"/>
        <v>0</v>
      </c>
      <c r="N17" s="57"/>
      <c r="O17" s="57"/>
      <c r="P17" s="57"/>
      <c r="Q17" s="57"/>
      <c r="R17" s="57"/>
      <c r="S17" s="57"/>
      <c r="T17" s="57"/>
      <c r="U17" s="57"/>
      <c r="V17" s="57"/>
      <c r="W17" s="57"/>
      <c r="X17" s="57"/>
      <c r="Y17" s="57"/>
      <c r="Z17" s="57"/>
      <c r="AA17" s="57"/>
      <c r="AB17" s="57"/>
      <c r="AC17" s="57"/>
      <c r="AD17" s="57"/>
      <c r="AE17" s="57"/>
      <c r="AF17" s="57"/>
    </row>
    <row r="18" spans="1:32" s="59" customFormat="1" ht="22.5">
      <c r="A18" s="109" t="s">
        <v>2185</v>
      </c>
      <c r="B18" s="110" t="s">
        <v>2332</v>
      </c>
      <c r="C18" s="111" t="s">
        <v>1351</v>
      </c>
      <c r="D18" s="112" t="s">
        <v>2769</v>
      </c>
      <c r="E18" s="112" t="s">
        <v>1473</v>
      </c>
      <c r="F18" s="112" t="s">
        <v>2769</v>
      </c>
      <c r="G18" s="112" t="s">
        <v>2766</v>
      </c>
      <c r="H18" s="112" t="s">
        <v>1472</v>
      </c>
      <c r="I18" s="112" t="s">
        <v>2767</v>
      </c>
      <c r="J18" s="113" t="s">
        <v>2420</v>
      </c>
      <c r="K18" s="178">
        <v>-200000000</v>
      </c>
      <c r="L18" s="178">
        <v>-200000000</v>
      </c>
      <c r="M18" s="237">
        <f t="shared" si="0"/>
        <v>0</v>
      </c>
      <c r="N18" s="57"/>
      <c r="O18" s="57"/>
      <c r="P18" s="57"/>
      <c r="Q18" s="57"/>
      <c r="R18" s="57"/>
      <c r="S18" s="57"/>
      <c r="T18" s="57"/>
      <c r="U18" s="57"/>
      <c r="V18" s="57"/>
      <c r="W18" s="57"/>
      <c r="X18" s="57"/>
      <c r="Y18" s="57"/>
      <c r="Z18" s="57"/>
      <c r="AA18" s="57"/>
      <c r="AB18" s="57"/>
      <c r="AC18" s="57"/>
      <c r="AD18" s="57"/>
      <c r="AE18" s="57"/>
      <c r="AF18" s="57"/>
    </row>
    <row r="19" spans="1:32" s="59" customFormat="1" ht="15" customHeight="1">
      <c r="A19" s="60" t="s">
        <v>2186</v>
      </c>
      <c r="B19" s="61" t="s">
        <v>2332</v>
      </c>
      <c r="C19" s="62" t="s">
        <v>2764</v>
      </c>
      <c r="D19" s="90" t="s">
        <v>2769</v>
      </c>
      <c r="E19" s="90" t="s">
        <v>2850</v>
      </c>
      <c r="F19" s="90" t="s">
        <v>2766</v>
      </c>
      <c r="G19" s="90" t="s">
        <v>2766</v>
      </c>
      <c r="H19" s="90" t="s">
        <v>2766</v>
      </c>
      <c r="I19" s="90" t="s">
        <v>2767</v>
      </c>
      <c r="J19" s="91" t="s">
        <v>2764</v>
      </c>
      <c r="K19" s="235">
        <f>K23+K20</f>
        <v>0</v>
      </c>
      <c r="L19" s="235">
        <f>L23+L20</f>
        <v>10000000</v>
      </c>
      <c r="M19" s="236">
        <f t="shared" si="0"/>
        <v>-10000000</v>
      </c>
      <c r="N19" s="57"/>
      <c r="O19" s="57"/>
      <c r="P19" s="57"/>
      <c r="Q19" s="57"/>
      <c r="R19" s="57"/>
      <c r="S19" s="57"/>
      <c r="T19" s="57"/>
      <c r="U19" s="57"/>
      <c r="V19" s="57"/>
      <c r="W19" s="57"/>
      <c r="X19" s="57"/>
      <c r="Y19" s="57"/>
      <c r="Z19" s="57"/>
      <c r="AA19" s="57"/>
      <c r="AB19" s="57"/>
      <c r="AC19" s="57"/>
      <c r="AD19" s="57"/>
      <c r="AE19" s="57"/>
      <c r="AF19" s="57"/>
    </row>
    <row r="20" spans="1:32" s="59" customFormat="1" ht="22.5" customHeight="1" hidden="1" outlineLevel="1">
      <c r="A20" s="109" t="s">
        <v>2839</v>
      </c>
      <c r="B20" s="110" t="s">
        <v>2332</v>
      </c>
      <c r="C20" s="111" t="s">
        <v>3002</v>
      </c>
      <c r="D20" s="112" t="s">
        <v>2769</v>
      </c>
      <c r="E20" s="112" t="s">
        <v>2850</v>
      </c>
      <c r="F20" s="112" t="s">
        <v>2769</v>
      </c>
      <c r="G20" s="112" t="s">
        <v>2766</v>
      </c>
      <c r="H20" s="112" t="s">
        <v>2766</v>
      </c>
      <c r="I20" s="112" t="s">
        <v>2767</v>
      </c>
      <c r="J20" s="113" t="s">
        <v>2764</v>
      </c>
      <c r="K20" s="178">
        <f>K22</f>
        <v>0</v>
      </c>
      <c r="L20" s="178">
        <f>L22</f>
        <v>0</v>
      </c>
      <c r="M20" s="237">
        <f t="shared" si="0"/>
        <v>0</v>
      </c>
      <c r="N20" s="57"/>
      <c r="O20" s="57"/>
      <c r="P20" s="57"/>
      <c r="Q20" s="57"/>
      <c r="R20" s="57"/>
      <c r="S20" s="57"/>
      <c r="T20" s="57"/>
      <c r="U20" s="57"/>
      <c r="V20" s="57"/>
      <c r="W20" s="57"/>
      <c r="X20" s="57"/>
      <c r="Y20" s="57"/>
      <c r="Z20" s="57"/>
      <c r="AA20" s="57"/>
      <c r="AB20" s="57"/>
      <c r="AC20" s="57"/>
      <c r="AD20" s="57"/>
      <c r="AE20" s="57"/>
      <c r="AF20" s="57"/>
    </row>
    <row r="21" spans="1:32" s="59" customFormat="1" ht="22.5" customHeight="1" hidden="1" outlineLevel="1">
      <c r="A21" s="109" t="s">
        <v>1478</v>
      </c>
      <c r="B21" s="110" t="s">
        <v>2332</v>
      </c>
      <c r="C21" s="111" t="s">
        <v>3002</v>
      </c>
      <c r="D21" s="112" t="s">
        <v>2769</v>
      </c>
      <c r="E21" s="112" t="s">
        <v>2850</v>
      </c>
      <c r="F21" s="112" t="s">
        <v>2769</v>
      </c>
      <c r="G21" s="112" t="s">
        <v>2766</v>
      </c>
      <c r="H21" s="112" t="s">
        <v>2766</v>
      </c>
      <c r="I21" s="112" t="s">
        <v>2767</v>
      </c>
      <c r="J21" s="113" t="s">
        <v>2421</v>
      </c>
      <c r="K21" s="178">
        <f>K22</f>
        <v>0</v>
      </c>
      <c r="L21" s="178">
        <f>L22</f>
        <v>0</v>
      </c>
      <c r="M21" s="237">
        <f t="shared" si="0"/>
        <v>0</v>
      </c>
      <c r="N21" s="57"/>
      <c r="O21" s="57"/>
      <c r="P21" s="57"/>
      <c r="Q21" s="57"/>
      <c r="R21" s="57"/>
      <c r="S21" s="57"/>
      <c r="T21" s="57"/>
      <c r="U21" s="57"/>
      <c r="V21" s="57"/>
      <c r="W21" s="57"/>
      <c r="X21" s="57"/>
      <c r="Y21" s="57"/>
      <c r="Z21" s="57"/>
      <c r="AA21" s="57"/>
      <c r="AB21" s="57"/>
      <c r="AC21" s="57"/>
      <c r="AD21" s="57"/>
      <c r="AE21" s="57"/>
      <c r="AF21" s="57"/>
    </row>
    <row r="22" spans="1:32" s="59" customFormat="1" ht="22.5" customHeight="1" hidden="1" outlineLevel="1">
      <c r="A22" s="109" t="s">
        <v>2840</v>
      </c>
      <c r="B22" s="110" t="s">
        <v>2332</v>
      </c>
      <c r="C22" s="111" t="s">
        <v>3002</v>
      </c>
      <c r="D22" s="112" t="s">
        <v>2769</v>
      </c>
      <c r="E22" s="112" t="s">
        <v>2850</v>
      </c>
      <c r="F22" s="112" t="s">
        <v>2769</v>
      </c>
      <c r="G22" s="112" t="s">
        <v>2766</v>
      </c>
      <c r="H22" s="112" t="s">
        <v>1472</v>
      </c>
      <c r="I22" s="112" t="s">
        <v>2767</v>
      </c>
      <c r="J22" s="113" t="s">
        <v>2421</v>
      </c>
      <c r="K22" s="178">
        <v>0</v>
      </c>
      <c r="L22" s="178">
        <v>0</v>
      </c>
      <c r="M22" s="237">
        <f t="shared" si="0"/>
        <v>0</v>
      </c>
      <c r="N22" s="57"/>
      <c r="O22" s="57"/>
      <c r="P22" s="57"/>
      <c r="Q22" s="57"/>
      <c r="R22" s="57"/>
      <c r="S22" s="57"/>
      <c r="T22" s="57"/>
      <c r="U22" s="57"/>
      <c r="V22" s="57"/>
      <c r="W22" s="57"/>
      <c r="X22" s="57"/>
      <c r="Y22" s="57"/>
      <c r="Z22" s="57"/>
      <c r="AA22" s="57"/>
      <c r="AB22" s="57"/>
      <c r="AC22" s="57"/>
      <c r="AD22" s="57"/>
      <c r="AE22" s="57"/>
      <c r="AF22" s="57"/>
    </row>
    <row r="23" spans="1:32" s="59" customFormat="1" ht="16.5" customHeight="1" collapsed="1">
      <c r="A23" s="109" t="s">
        <v>3024</v>
      </c>
      <c r="B23" s="110" t="s">
        <v>2332</v>
      </c>
      <c r="C23" s="111" t="s">
        <v>1351</v>
      </c>
      <c r="D23" s="112" t="s">
        <v>2769</v>
      </c>
      <c r="E23" s="112" t="s">
        <v>2850</v>
      </c>
      <c r="F23" s="112" t="s">
        <v>1472</v>
      </c>
      <c r="G23" s="112" t="s">
        <v>2766</v>
      </c>
      <c r="H23" s="112" t="s">
        <v>2766</v>
      </c>
      <c r="I23" s="112" t="s">
        <v>2767</v>
      </c>
      <c r="J23" s="113" t="s">
        <v>2764</v>
      </c>
      <c r="K23" s="178">
        <f>K24+K27</f>
        <v>0</v>
      </c>
      <c r="L23" s="178">
        <f>L24+L27</f>
        <v>10000000</v>
      </c>
      <c r="M23" s="237">
        <f t="shared" si="0"/>
        <v>-10000000</v>
      </c>
      <c r="N23" s="57"/>
      <c r="O23" s="57"/>
      <c r="P23" s="57"/>
      <c r="Q23" s="57"/>
      <c r="R23" s="57"/>
      <c r="S23" s="57"/>
      <c r="T23" s="57"/>
      <c r="U23" s="57"/>
      <c r="V23" s="57"/>
      <c r="W23" s="57"/>
      <c r="X23" s="57"/>
      <c r="Y23" s="57"/>
      <c r="Z23" s="57"/>
      <c r="AA23" s="57"/>
      <c r="AB23" s="57"/>
      <c r="AC23" s="57"/>
      <c r="AD23" s="57"/>
      <c r="AE23" s="57"/>
      <c r="AF23" s="57"/>
    </row>
    <row r="24" spans="1:32" s="59" customFormat="1" ht="22.5">
      <c r="A24" s="109" t="s">
        <v>2913</v>
      </c>
      <c r="B24" s="110" t="s">
        <v>2332</v>
      </c>
      <c r="C24" s="111" t="s">
        <v>1351</v>
      </c>
      <c r="D24" s="112" t="s">
        <v>2769</v>
      </c>
      <c r="E24" s="112" t="s">
        <v>2850</v>
      </c>
      <c r="F24" s="112" t="s">
        <v>1472</v>
      </c>
      <c r="G24" s="112" t="s">
        <v>2766</v>
      </c>
      <c r="H24" s="112" t="s">
        <v>2766</v>
      </c>
      <c r="I24" s="112" t="s">
        <v>2767</v>
      </c>
      <c r="J24" s="113" t="s">
        <v>1801</v>
      </c>
      <c r="K24" s="178">
        <f>K25</f>
        <v>80182000</v>
      </c>
      <c r="L24" s="178">
        <f>L25</f>
        <v>10000000</v>
      </c>
      <c r="M24" s="237">
        <f t="shared" si="0"/>
        <v>70182000</v>
      </c>
      <c r="N24" s="57"/>
      <c r="O24" s="57"/>
      <c r="P24" s="57"/>
      <c r="Q24" s="57"/>
      <c r="R24" s="57"/>
      <c r="S24" s="57"/>
      <c r="T24" s="57"/>
      <c r="U24" s="57"/>
      <c r="V24" s="57"/>
      <c r="W24" s="57"/>
      <c r="X24" s="57"/>
      <c r="Y24" s="57"/>
      <c r="Z24" s="57"/>
      <c r="AA24" s="57"/>
      <c r="AB24" s="57"/>
      <c r="AC24" s="57"/>
      <c r="AD24" s="57"/>
      <c r="AE24" s="57"/>
      <c r="AF24" s="57"/>
    </row>
    <row r="25" spans="1:32" s="59" customFormat="1" ht="22.5">
      <c r="A25" s="114" t="s">
        <v>3025</v>
      </c>
      <c r="B25" s="110" t="s">
        <v>2332</v>
      </c>
      <c r="C25" s="111" t="s">
        <v>1351</v>
      </c>
      <c r="D25" s="112" t="s">
        <v>2769</v>
      </c>
      <c r="E25" s="112" t="s">
        <v>2850</v>
      </c>
      <c r="F25" s="112" t="s">
        <v>1472</v>
      </c>
      <c r="G25" s="112" t="s">
        <v>2772</v>
      </c>
      <c r="H25" s="112" t="s">
        <v>2766</v>
      </c>
      <c r="I25" s="112" t="s">
        <v>2767</v>
      </c>
      <c r="J25" s="113" t="s">
        <v>1801</v>
      </c>
      <c r="K25" s="178">
        <f>K26</f>
        <v>80182000</v>
      </c>
      <c r="L25" s="178">
        <f>L26</f>
        <v>10000000</v>
      </c>
      <c r="M25" s="237">
        <f t="shared" si="0"/>
        <v>70182000</v>
      </c>
      <c r="N25" s="57"/>
      <c r="O25" s="57"/>
      <c r="P25" s="57"/>
      <c r="Q25" s="57"/>
      <c r="R25" s="57"/>
      <c r="S25" s="57"/>
      <c r="T25" s="57"/>
      <c r="U25" s="57"/>
      <c r="V25" s="57"/>
      <c r="W25" s="57"/>
      <c r="X25" s="57"/>
      <c r="Y25" s="57"/>
      <c r="Z25" s="57"/>
      <c r="AA25" s="57"/>
      <c r="AB25" s="57"/>
      <c r="AC25" s="57"/>
      <c r="AD25" s="57"/>
      <c r="AE25" s="57"/>
      <c r="AF25" s="57"/>
    </row>
    <row r="26" spans="1:32" s="59" customFormat="1" ht="22.5">
      <c r="A26" s="109" t="s">
        <v>2691</v>
      </c>
      <c r="B26" s="110" t="s">
        <v>2332</v>
      </c>
      <c r="C26" s="111" t="s">
        <v>1351</v>
      </c>
      <c r="D26" s="112" t="s">
        <v>2769</v>
      </c>
      <c r="E26" s="112" t="s">
        <v>2850</v>
      </c>
      <c r="F26" s="112" t="s">
        <v>1472</v>
      </c>
      <c r="G26" s="112" t="s">
        <v>2772</v>
      </c>
      <c r="H26" s="112" t="s">
        <v>1472</v>
      </c>
      <c r="I26" s="112" t="s">
        <v>2767</v>
      </c>
      <c r="J26" s="113" t="s">
        <v>1802</v>
      </c>
      <c r="K26" s="178">
        <v>80182000</v>
      </c>
      <c r="L26" s="178">
        <v>10000000</v>
      </c>
      <c r="M26" s="237">
        <f t="shared" si="0"/>
        <v>70182000</v>
      </c>
      <c r="N26" s="57"/>
      <c r="O26" s="57"/>
      <c r="P26" s="57"/>
      <c r="Q26" s="57"/>
      <c r="R26" s="57"/>
      <c r="S26" s="57"/>
      <c r="T26" s="57"/>
      <c r="U26" s="57"/>
      <c r="V26" s="57"/>
      <c r="W26" s="57"/>
      <c r="X26" s="57"/>
      <c r="Y26" s="57"/>
      <c r="Z26" s="57"/>
      <c r="AA26" s="57"/>
      <c r="AB26" s="57"/>
      <c r="AC26" s="57"/>
      <c r="AD26" s="57"/>
      <c r="AE26" s="57"/>
      <c r="AF26" s="57"/>
    </row>
    <row r="27" spans="1:32" s="59" customFormat="1" ht="11.25">
      <c r="A27" s="109" t="s">
        <v>1343</v>
      </c>
      <c r="B27" s="110" t="s">
        <v>2332</v>
      </c>
      <c r="C27" s="111" t="s">
        <v>1351</v>
      </c>
      <c r="D27" s="112" t="s">
        <v>2769</v>
      </c>
      <c r="E27" s="112" t="s">
        <v>2850</v>
      </c>
      <c r="F27" s="112" t="s">
        <v>1472</v>
      </c>
      <c r="G27" s="112" t="s">
        <v>2766</v>
      </c>
      <c r="H27" s="112" t="s">
        <v>2766</v>
      </c>
      <c r="I27" s="112" t="s">
        <v>2767</v>
      </c>
      <c r="J27" s="113" t="s">
        <v>2330</v>
      </c>
      <c r="K27" s="178">
        <f>K28</f>
        <v>-80182000</v>
      </c>
      <c r="L27" s="178">
        <f>L28</f>
        <v>0</v>
      </c>
      <c r="M27" s="237">
        <f t="shared" si="0"/>
        <v>-80182000</v>
      </c>
      <c r="N27" s="57"/>
      <c r="O27" s="57"/>
      <c r="P27" s="57"/>
      <c r="Q27" s="57"/>
      <c r="R27" s="57"/>
      <c r="S27" s="57"/>
      <c r="T27" s="57"/>
      <c r="U27" s="57"/>
      <c r="V27" s="57"/>
      <c r="W27" s="57"/>
      <c r="X27" s="57"/>
      <c r="Y27" s="57"/>
      <c r="Z27" s="57"/>
      <c r="AA27" s="57"/>
      <c r="AB27" s="57"/>
      <c r="AC27" s="57"/>
      <c r="AD27" s="57"/>
      <c r="AE27" s="57"/>
      <c r="AF27" s="57"/>
    </row>
    <row r="28" spans="1:13" ht="22.5">
      <c r="A28" s="109" t="s">
        <v>1344</v>
      </c>
      <c r="B28" s="110" t="s">
        <v>2332</v>
      </c>
      <c r="C28" s="111" t="s">
        <v>1351</v>
      </c>
      <c r="D28" s="112" t="s">
        <v>2769</v>
      </c>
      <c r="E28" s="112" t="s">
        <v>2850</v>
      </c>
      <c r="F28" s="112" t="s">
        <v>1472</v>
      </c>
      <c r="G28" s="112" t="s">
        <v>2772</v>
      </c>
      <c r="H28" s="112" t="s">
        <v>2766</v>
      </c>
      <c r="I28" s="112" t="s">
        <v>2767</v>
      </c>
      <c r="J28" s="113" t="s">
        <v>2330</v>
      </c>
      <c r="K28" s="178">
        <f>K29</f>
        <v>-80182000</v>
      </c>
      <c r="L28" s="178">
        <f>L29</f>
        <v>0</v>
      </c>
      <c r="M28" s="237">
        <f t="shared" si="0"/>
        <v>-80182000</v>
      </c>
    </row>
    <row r="29" spans="1:13" ht="22.5">
      <c r="A29" s="107" t="s">
        <v>2987</v>
      </c>
      <c r="B29" s="110" t="s">
        <v>2332</v>
      </c>
      <c r="C29" s="115" t="s">
        <v>1351</v>
      </c>
      <c r="D29" s="116" t="s">
        <v>2769</v>
      </c>
      <c r="E29" s="116" t="s">
        <v>2850</v>
      </c>
      <c r="F29" s="116" t="s">
        <v>1472</v>
      </c>
      <c r="G29" s="116" t="s">
        <v>2772</v>
      </c>
      <c r="H29" s="116" t="s">
        <v>1472</v>
      </c>
      <c r="I29" s="116" t="s">
        <v>2767</v>
      </c>
      <c r="J29" s="117" t="s">
        <v>1803</v>
      </c>
      <c r="K29" s="179">
        <v>-80182000</v>
      </c>
      <c r="L29" s="179">
        <v>0</v>
      </c>
      <c r="M29" s="237">
        <f t="shared" si="0"/>
        <v>-80182000</v>
      </c>
    </row>
    <row r="30" spans="1:13" ht="11.25">
      <c r="A30" s="107" t="s">
        <v>1345</v>
      </c>
      <c r="B30" s="108" t="s">
        <v>1346</v>
      </c>
      <c r="C30" s="257" t="s">
        <v>2361</v>
      </c>
      <c r="D30" s="254"/>
      <c r="E30" s="254"/>
      <c r="F30" s="254"/>
      <c r="G30" s="254"/>
      <c r="H30" s="254"/>
      <c r="I30" s="254"/>
      <c r="J30" s="258"/>
      <c r="K30" s="259"/>
      <c r="L30" s="259"/>
      <c r="M30" s="265">
        <v>0</v>
      </c>
    </row>
    <row r="31" spans="1:32" s="59" customFormat="1" ht="11.25">
      <c r="A31" s="102" t="s">
        <v>1832</v>
      </c>
      <c r="B31" s="103"/>
      <c r="C31" s="104"/>
      <c r="D31" s="105"/>
      <c r="E31" s="105"/>
      <c r="F31" s="105"/>
      <c r="G31" s="105"/>
      <c r="H31" s="105"/>
      <c r="I31" s="105"/>
      <c r="J31" s="106"/>
      <c r="K31" s="260"/>
      <c r="L31" s="260"/>
      <c r="M31" s="266"/>
      <c r="N31" s="57"/>
      <c r="O31" s="57"/>
      <c r="P31" s="57"/>
      <c r="Q31" s="57"/>
      <c r="R31" s="57"/>
      <c r="S31" s="57"/>
      <c r="T31" s="57"/>
      <c r="U31" s="57"/>
      <c r="V31" s="57"/>
      <c r="W31" s="57"/>
      <c r="X31" s="57"/>
      <c r="Y31" s="57"/>
      <c r="Z31" s="57"/>
      <c r="AA31" s="57"/>
      <c r="AB31" s="57"/>
      <c r="AC31" s="57"/>
      <c r="AD31" s="57"/>
      <c r="AE31" s="57"/>
      <c r="AF31" s="57"/>
    </row>
    <row r="32" spans="1:32" s="59" customFormat="1" ht="11.25">
      <c r="A32" s="60" t="s">
        <v>1479</v>
      </c>
      <c r="B32" s="61" t="s">
        <v>1834</v>
      </c>
      <c r="C32" s="62" t="s">
        <v>1351</v>
      </c>
      <c r="D32" s="63" t="s">
        <v>2769</v>
      </c>
      <c r="E32" s="63" t="s">
        <v>1472</v>
      </c>
      <c r="F32" s="63" t="s">
        <v>2766</v>
      </c>
      <c r="G32" s="63" t="s">
        <v>2766</v>
      </c>
      <c r="H32" s="63" t="s">
        <v>2766</v>
      </c>
      <c r="I32" s="63" t="s">
        <v>2767</v>
      </c>
      <c r="J32" s="64" t="s">
        <v>2764</v>
      </c>
      <c r="K32" s="235">
        <f>K33+K37</f>
        <v>330976243.80999947</v>
      </c>
      <c r="L32" s="235">
        <f>L33+L37</f>
        <v>-35267717.26000023</v>
      </c>
      <c r="M32" s="236">
        <f t="shared" si="0"/>
        <v>366243961.0699997</v>
      </c>
      <c r="N32" s="57"/>
      <c r="O32" s="57"/>
      <c r="P32" s="57"/>
      <c r="Q32" s="57"/>
      <c r="R32" s="57"/>
      <c r="S32" s="57"/>
      <c r="T32" s="57"/>
      <c r="U32" s="57"/>
      <c r="V32" s="57"/>
      <c r="W32" s="57"/>
      <c r="X32" s="57"/>
      <c r="Y32" s="57"/>
      <c r="Z32" s="57"/>
      <c r="AA32" s="57"/>
      <c r="AB32" s="57"/>
      <c r="AC32" s="57"/>
      <c r="AD32" s="57"/>
      <c r="AE32" s="57"/>
      <c r="AF32" s="57"/>
    </row>
    <row r="33" spans="1:32" s="59" customFormat="1" ht="11.25">
      <c r="A33" s="109" t="s">
        <v>2454</v>
      </c>
      <c r="B33" s="110" t="s">
        <v>2418</v>
      </c>
      <c r="C33" s="111" t="s">
        <v>1351</v>
      </c>
      <c r="D33" s="118" t="s">
        <v>2769</v>
      </c>
      <c r="E33" s="118" t="s">
        <v>1472</v>
      </c>
      <c r="F33" s="118" t="s">
        <v>2766</v>
      </c>
      <c r="G33" s="118" t="s">
        <v>2766</v>
      </c>
      <c r="H33" s="118" t="s">
        <v>2766</v>
      </c>
      <c r="I33" s="118" t="s">
        <v>2767</v>
      </c>
      <c r="J33" s="119" t="s">
        <v>2330</v>
      </c>
      <c r="K33" s="165">
        <f aca="true" t="shared" si="1" ref="K33:L35">K34</f>
        <v>-7098602272.06</v>
      </c>
      <c r="L33" s="165">
        <f t="shared" si="1"/>
        <v>-7340973017.41</v>
      </c>
      <c r="M33" s="238" t="s">
        <v>2361</v>
      </c>
      <c r="N33" s="57"/>
      <c r="O33" s="57"/>
      <c r="P33" s="57"/>
      <c r="Q33" s="57"/>
      <c r="R33" s="57"/>
      <c r="S33" s="57"/>
      <c r="T33" s="57"/>
      <c r="U33" s="57"/>
      <c r="V33" s="57"/>
      <c r="W33" s="57"/>
      <c r="X33" s="57"/>
      <c r="Y33" s="57"/>
      <c r="Z33" s="57"/>
      <c r="AA33" s="57"/>
      <c r="AB33" s="57"/>
      <c r="AC33" s="57"/>
      <c r="AD33" s="57"/>
      <c r="AE33" s="57"/>
      <c r="AF33" s="57"/>
    </row>
    <row r="34" spans="1:32" s="59" customFormat="1" ht="11.25">
      <c r="A34" s="120" t="s">
        <v>2455</v>
      </c>
      <c r="B34" s="121" t="s">
        <v>2418</v>
      </c>
      <c r="C34" s="122" t="s">
        <v>1351</v>
      </c>
      <c r="D34" s="118" t="s">
        <v>2769</v>
      </c>
      <c r="E34" s="118" t="s">
        <v>1472</v>
      </c>
      <c r="F34" s="118" t="s">
        <v>2772</v>
      </c>
      <c r="G34" s="118" t="s">
        <v>2766</v>
      </c>
      <c r="H34" s="118" t="s">
        <v>2766</v>
      </c>
      <c r="I34" s="118" t="s">
        <v>2767</v>
      </c>
      <c r="J34" s="119" t="s">
        <v>2330</v>
      </c>
      <c r="K34" s="165">
        <f t="shared" si="1"/>
        <v>-7098602272.06</v>
      </c>
      <c r="L34" s="165">
        <f t="shared" si="1"/>
        <v>-7340973017.41</v>
      </c>
      <c r="M34" s="238" t="s">
        <v>2361</v>
      </c>
      <c r="N34" s="57"/>
      <c r="O34" s="57"/>
      <c r="P34" s="57"/>
      <c r="Q34" s="57"/>
      <c r="R34" s="57"/>
      <c r="S34" s="57"/>
      <c r="T34" s="57"/>
      <c r="U34" s="57"/>
      <c r="V34" s="57"/>
      <c r="W34" s="57"/>
      <c r="X34" s="57"/>
      <c r="Y34" s="57"/>
      <c r="Z34" s="57"/>
      <c r="AA34" s="57"/>
      <c r="AB34" s="57"/>
      <c r="AC34" s="57"/>
      <c r="AD34" s="57"/>
      <c r="AE34" s="57"/>
      <c r="AF34" s="57"/>
    </row>
    <row r="35" spans="1:32" s="59" customFormat="1" ht="11.25">
      <c r="A35" s="120" t="s">
        <v>2456</v>
      </c>
      <c r="B35" s="121" t="s">
        <v>2418</v>
      </c>
      <c r="C35" s="122" t="s">
        <v>1351</v>
      </c>
      <c r="D35" s="118" t="s">
        <v>2769</v>
      </c>
      <c r="E35" s="118" t="s">
        <v>1472</v>
      </c>
      <c r="F35" s="118" t="s">
        <v>2772</v>
      </c>
      <c r="G35" s="118" t="s">
        <v>2769</v>
      </c>
      <c r="H35" s="118" t="s">
        <v>2766</v>
      </c>
      <c r="I35" s="118" t="s">
        <v>2767</v>
      </c>
      <c r="J35" s="119" t="s">
        <v>1804</v>
      </c>
      <c r="K35" s="165">
        <f t="shared" si="1"/>
        <v>-7098602272.06</v>
      </c>
      <c r="L35" s="165">
        <f t="shared" si="1"/>
        <v>-7340973017.41</v>
      </c>
      <c r="M35" s="238" t="s">
        <v>2361</v>
      </c>
      <c r="N35" s="57"/>
      <c r="O35" s="57"/>
      <c r="P35" s="57"/>
      <c r="Q35" s="57"/>
      <c r="R35" s="57"/>
      <c r="S35" s="57"/>
      <c r="T35" s="57"/>
      <c r="U35" s="57"/>
      <c r="V35" s="57"/>
      <c r="W35" s="57"/>
      <c r="X35" s="57"/>
      <c r="Y35" s="57"/>
      <c r="Z35" s="57"/>
      <c r="AA35" s="57"/>
      <c r="AB35" s="57"/>
      <c r="AC35" s="57"/>
      <c r="AD35" s="57"/>
      <c r="AE35" s="57"/>
      <c r="AF35" s="57"/>
    </row>
    <row r="36" spans="1:32" s="59" customFormat="1" ht="11.25">
      <c r="A36" s="120" t="s">
        <v>2457</v>
      </c>
      <c r="B36" s="121" t="s">
        <v>2418</v>
      </c>
      <c r="C36" s="122" t="s">
        <v>1351</v>
      </c>
      <c r="D36" s="118" t="s">
        <v>2769</v>
      </c>
      <c r="E36" s="118" t="s">
        <v>1472</v>
      </c>
      <c r="F36" s="118" t="s">
        <v>2772</v>
      </c>
      <c r="G36" s="118" t="s">
        <v>2769</v>
      </c>
      <c r="H36" s="118" t="s">
        <v>1472</v>
      </c>
      <c r="I36" s="118" t="s">
        <v>2767</v>
      </c>
      <c r="J36" s="119" t="s">
        <v>1804</v>
      </c>
      <c r="K36" s="163">
        <v>-7098602272.06</v>
      </c>
      <c r="L36" s="161">
        <v>-7340973017.41</v>
      </c>
      <c r="M36" s="238" t="s">
        <v>2361</v>
      </c>
      <c r="N36" s="57"/>
      <c r="O36" s="57"/>
      <c r="P36" s="57"/>
      <c r="Q36" s="57"/>
      <c r="R36" s="57"/>
      <c r="S36" s="57"/>
      <c r="T36" s="57"/>
      <c r="U36" s="57"/>
      <c r="V36" s="57"/>
      <c r="W36" s="57"/>
      <c r="X36" s="57"/>
      <c r="Y36" s="57"/>
      <c r="Z36" s="57"/>
      <c r="AA36" s="57"/>
      <c r="AB36" s="57"/>
      <c r="AC36" s="57"/>
      <c r="AD36" s="57"/>
      <c r="AE36" s="57"/>
      <c r="AF36" s="57"/>
    </row>
    <row r="37" spans="1:32" s="59" customFormat="1" ht="11.25">
      <c r="A37" s="109" t="s">
        <v>2458</v>
      </c>
      <c r="B37" s="110" t="s">
        <v>1805</v>
      </c>
      <c r="C37" s="111" t="s">
        <v>1351</v>
      </c>
      <c r="D37" s="118" t="s">
        <v>2769</v>
      </c>
      <c r="E37" s="118" t="s">
        <v>1472</v>
      </c>
      <c r="F37" s="118" t="s">
        <v>2766</v>
      </c>
      <c r="G37" s="118" t="s">
        <v>2766</v>
      </c>
      <c r="H37" s="118" t="s">
        <v>2766</v>
      </c>
      <c r="I37" s="118" t="s">
        <v>2767</v>
      </c>
      <c r="J37" s="119" t="s">
        <v>1801</v>
      </c>
      <c r="K37" s="165">
        <f aca="true" t="shared" si="2" ref="K37:L39">K38</f>
        <v>7429578515.87</v>
      </c>
      <c r="L37" s="165">
        <f t="shared" si="2"/>
        <v>7305705300.15</v>
      </c>
      <c r="M37" s="238" t="s">
        <v>2361</v>
      </c>
      <c r="N37" s="57"/>
      <c r="O37" s="57"/>
      <c r="P37" s="57"/>
      <c r="Q37" s="57"/>
      <c r="R37" s="57"/>
      <c r="S37" s="57"/>
      <c r="T37" s="57"/>
      <c r="U37" s="57"/>
      <c r="V37" s="57"/>
      <c r="W37" s="57"/>
      <c r="X37" s="57"/>
      <c r="Y37" s="57"/>
      <c r="Z37" s="57"/>
      <c r="AA37" s="57"/>
      <c r="AB37" s="57"/>
      <c r="AC37" s="57"/>
      <c r="AD37" s="57"/>
      <c r="AE37" s="57"/>
      <c r="AF37" s="57"/>
    </row>
    <row r="38" spans="1:32" s="59" customFormat="1" ht="11.25">
      <c r="A38" s="120" t="s">
        <v>2459</v>
      </c>
      <c r="B38" s="121" t="s">
        <v>1805</v>
      </c>
      <c r="C38" s="122" t="s">
        <v>1351</v>
      </c>
      <c r="D38" s="118" t="s">
        <v>2769</v>
      </c>
      <c r="E38" s="118" t="s">
        <v>1472</v>
      </c>
      <c r="F38" s="118" t="s">
        <v>2772</v>
      </c>
      <c r="G38" s="118" t="s">
        <v>2766</v>
      </c>
      <c r="H38" s="118" t="s">
        <v>2766</v>
      </c>
      <c r="I38" s="118" t="s">
        <v>2767</v>
      </c>
      <c r="J38" s="119" t="s">
        <v>1801</v>
      </c>
      <c r="K38" s="165">
        <f t="shared" si="2"/>
        <v>7429578515.87</v>
      </c>
      <c r="L38" s="165">
        <f t="shared" si="2"/>
        <v>7305705300.15</v>
      </c>
      <c r="M38" s="238" t="s">
        <v>2361</v>
      </c>
      <c r="N38" s="57"/>
      <c r="O38" s="57"/>
      <c r="P38" s="57"/>
      <c r="Q38" s="57"/>
      <c r="R38" s="57"/>
      <c r="S38" s="57"/>
      <c r="T38" s="57"/>
      <c r="U38" s="57"/>
      <c r="V38" s="57"/>
      <c r="W38" s="57"/>
      <c r="X38" s="57"/>
      <c r="Y38" s="57"/>
      <c r="Z38" s="57"/>
      <c r="AA38" s="57"/>
      <c r="AB38" s="57"/>
      <c r="AC38" s="57"/>
      <c r="AD38" s="57"/>
      <c r="AE38" s="57"/>
      <c r="AF38" s="57"/>
    </row>
    <row r="39" spans="1:32" s="66" customFormat="1" ht="11.25">
      <c r="A39" s="120" t="s">
        <v>2460</v>
      </c>
      <c r="B39" s="121" t="s">
        <v>1805</v>
      </c>
      <c r="C39" s="122" t="s">
        <v>1351</v>
      </c>
      <c r="D39" s="118" t="s">
        <v>2769</v>
      </c>
      <c r="E39" s="118" t="s">
        <v>1472</v>
      </c>
      <c r="F39" s="118" t="s">
        <v>2772</v>
      </c>
      <c r="G39" s="118" t="s">
        <v>2769</v>
      </c>
      <c r="H39" s="118" t="s">
        <v>2766</v>
      </c>
      <c r="I39" s="118" t="s">
        <v>2767</v>
      </c>
      <c r="J39" s="119" t="s">
        <v>1806</v>
      </c>
      <c r="K39" s="165">
        <f t="shared" si="2"/>
        <v>7429578515.87</v>
      </c>
      <c r="L39" s="165">
        <f t="shared" si="2"/>
        <v>7305705300.15</v>
      </c>
      <c r="M39" s="238" t="s">
        <v>2361</v>
      </c>
      <c r="N39" s="65"/>
      <c r="O39" s="65"/>
      <c r="P39" s="65"/>
      <c r="Q39" s="65"/>
      <c r="R39" s="65"/>
      <c r="S39" s="65"/>
      <c r="T39" s="65"/>
      <c r="U39" s="65"/>
      <c r="V39" s="65"/>
      <c r="W39" s="65"/>
      <c r="X39" s="65"/>
      <c r="Y39" s="65"/>
      <c r="Z39" s="65"/>
      <c r="AA39" s="65"/>
      <c r="AB39" s="65"/>
      <c r="AC39" s="65"/>
      <c r="AD39" s="65"/>
      <c r="AE39" s="65"/>
      <c r="AF39" s="65"/>
    </row>
    <row r="40" spans="1:32" s="66" customFormat="1" ht="11.25">
      <c r="A40" s="123" t="s">
        <v>2461</v>
      </c>
      <c r="B40" s="124" t="s">
        <v>1805</v>
      </c>
      <c r="C40" s="125" t="s">
        <v>1351</v>
      </c>
      <c r="D40" s="118" t="s">
        <v>2769</v>
      </c>
      <c r="E40" s="118" t="s">
        <v>1472</v>
      </c>
      <c r="F40" s="118" t="s">
        <v>2772</v>
      </c>
      <c r="G40" s="118" t="s">
        <v>2769</v>
      </c>
      <c r="H40" s="118" t="s">
        <v>1472</v>
      </c>
      <c r="I40" s="118" t="s">
        <v>2767</v>
      </c>
      <c r="J40" s="119" t="s">
        <v>1806</v>
      </c>
      <c r="K40" s="163">
        <v>7429578515.87</v>
      </c>
      <c r="L40" s="161">
        <v>7305705300.15</v>
      </c>
      <c r="M40" s="238" t="s">
        <v>2361</v>
      </c>
      <c r="N40" s="65"/>
      <c r="O40" s="57"/>
      <c r="P40" s="65"/>
      <c r="Q40" s="65"/>
      <c r="R40" s="65"/>
      <c r="S40" s="65"/>
      <c r="T40" s="65"/>
      <c r="U40" s="65"/>
      <c r="V40" s="65"/>
      <c r="W40" s="65"/>
      <c r="X40" s="65"/>
      <c r="Y40" s="65"/>
      <c r="Z40" s="65"/>
      <c r="AA40" s="65"/>
      <c r="AB40" s="65"/>
      <c r="AC40" s="65"/>
      <c r="AD40" s="65"/>
      <c r="AE40" s="65"/>
      <c r="AF40" s="65"/>
    </row>
    <row r="41" spans="1:32" s="66" customFormat="1" ht="15" customHeight="1">
      <c r="A41" s="67"/>
      <c r="B41" s="68"/>
      <c r="C41" s="68"/>
      <c r="D41" s="69"/>
      <c r="E41" s="69"/>
      <c r="F41" s="69"/>
      <c r="G41" s="69"/>
      <c r="H41" s="69"/>
      <c r="I41" s="69"/>
      <c r="J41" s="69"/>
      <c r="K41" s="70"/>
      <c r="L41" s="71"/>
      <c r="M41" s="59"/>
      <c r="N41" s="65"/>
      <c r="O41" s="65"/>
      <c r="P41" s="65"/>
      <c r="Q41" s="65"/>
      <c r="R41" s="65"/>
      <c r="S41" s="65"/>
      <c r="T41" s="65"/>
      <c r="U41" s="65"/>
      <c r="V41" s="65"/>
      <c r="W41" s="65"/>
      <c r="X41" s="65"/>
      <c r="Y41" s="65"/>
      <c r="Z41" s="65"/>
      <c r="AA41" s="65"/>
      <c r="AB41" s="65"/>
      <c r="AC41" s="65"/>
      <c r="AD41" s="65"/>
      <c r="AE41" s="65"/>
      <c r="AF41" s="65"/>
    </row>
    <row r="42" spans="1:32" s="66" customFormat="1" ht="11.25">
      <c r="A42" s="72"/>
      <c r="B42" s="54"/>
      <c r="C42" s="54"/>
      <c r="D42" s="73"/>
      <c r="E42" s="73"/>
      <c r="F42" s="73"/>
      <c r="G42" s="73"/>
      <c r="H42" s="73"/>
      <c r="I42" s="73"/>
      <c r="J42" s="73"/>
      <c r="K42" s="74"/>
      <c r="L42" s="75"/>
      <c r="N42" s="65"/>
      <c r="O42" s="65"/>
      <c r="P42" s="65"/>
      <c r="Q42" s="65"/>
      <c r="R42" s="65"/>
      <c r="S42" s="65"/>
      <c r="T42" s="65"/>
      <c r="U42" s="65"/>
      <c r="V42" s="65"/>
      <c r="W42" s="65"/>
      <c r="X42" s="65"/>
      <c r="Y42" s="65"/>
      <c r="Z42" s="65"/>
      <c r="AA42" s="65"/>
      <c r="AB42" s="65"/>
      <c r="AC42" s="65"/>
      <c r="AD42" s="65"/>
      <c r="AE42" s="65"/>
      <c r="AF42" s="65"/>
    </row>
    <row r="43" spans="1:32" s="12" customFormat="1" ht="11.25">
      <c r="A43" s="98" t="s">
        <v>2522</v>
      </c>
      <c r="B43" s="201"/>
      <c r="C43" s="201"/>
      <c r="D43" s="202"/>
      <c r="E43" s="202"/>
      <c r="F43" s="202"/>
      <c r="G43" s="202"/>
      <c r="H43" s="202"/>
      <c r="I43" s="202"/>
      <c r="J43" s="203"/>
      <c r="K43" s="256" t="s">
        <v>2524</v>
      </c>
      <c r="L43" s="256"/>
      <c r="M43" s="66"/>
      <c r="N43" s="11"/>
      <c r="O43" s="11"/>
      <c r="P43" s="11"/>
      <c r="Q43" s="11"/>
      <c r="R43" s="11"/>
      <c r="S43" s="11"/>
      <c r="T43" s="11"/>
      <c r="U43" s="11"/>
      <c r="V43" s="11"/>
      <c r="W43" s="11"/>
      <c r="X43" s="11"/>
      <c r="Y43" s="11"/>
      <c r="Z43" s="11"/>
      <c r="AA43" s="11"/>
      <c r="AB43" s="11"/>
      <c r="AC43" s="11"/>
      <c r="AD43" s="11"/>
      <c r="AE43" s="11"/>
      <c r="AF43" s="11"/>
    </row>
    <row r="44" spans="1:32" s="12" customFormat="1" ht="15" customHeight="1">
      <c r="A44" s="180"/>
      <c r="B44" s="201"/>
      <c r="C44" s="201"/>
      <c r="D44" s="254" t="s">
        <v>1807</v>
      </c>
      <c r="E44" s="254"/>
      <c r="F44" s="254"/>
      <c r="G44" s="254"/>
      <c r="H44" s="254"/>
      <c r="I44" s="254"/>
      <c r="J44" s="203"/>
      <c r="K44" s="255" t="s">
        <v>1347</v>
      </c>
      <c r="L44" s="255"/>
      <c r="M44" s="66"/>
      <c r="N44" s="11"/>
      <c r="O44" s="11"/>
      <c r="P44" s="11"/>
      <c r="Q44" s="11"/>
      <c r="R44" s="11"/>
      <c r="S44" s="11"/>
      <c r="T44" s="11"/>
      <c r="U44" s="11"/>
      <c r="V44" s="11"/>
      <c r="W44" s="11"/>
      <c r="X44" s="11"/>
      <c r="Y44" s="11"/>
      <c r="Z44" s="11"/>
      <c r="AA44" s="11"/>
      <c r="AB44" s="11"/>
      <c r="AC44" s="11"/>
      <c r="AD44" s="11"/>
      <c r="AE44" s="11"/>
      <c r="AF44" s="11"/>
    </row>
    <row r="45" spans="1:32" s="12" customFormat="1" ht="11.25">
      <c r="A45" s="181"/>
      <c r="B45" s="201"/>
      <c r="C45" s="201"/>
      <c r="D45" s="203"/>
      <c r="E45" s="203"/>
      <c r="F45" s="203"/>
      <c r="G45" s="203"/>
      <c r="H45" s="203"/>
      <c r="I45" s="203"/>
      <c r="J45" s="203"/>
      <c r="K45" s="185"/>
      <c r="L45" s="186"/>
      <c r="M45" s="66"/>
      <c r="N45" s="11"/>
      <c r="O45" s="11"/>
      <c r="P45" s="11"/>
      <c r="Q45" s="11"/>
      <c r="R45" s="11"/>
      <c r="S45" s="11"/>
      <c r="T45" s="11"/>
      <c r="U45" s="11"/>
      <c r="V45" s="11"/>
      <c r="W45" s="11"/>
      <c r="X45" s="11"/>
      <c r="Y45" s="11"/>
      <c r="Z45" s="11"/>
      <c r="AA45" s="11"/>
      <c r="AB45" s="11"/>
      <c r="AC45" s="11"/>
      <c r="AD45" s="11"/>
      <c r="AE45" s="11"/>
      <c r="AF45" s="11"/>
    </row>
    <row r="46" spans="1:32" s="12" customFormat="1" ht="11.25">
      <c r="A46" s="239" t="s">
        <v>672</v>
      </c>
      <c r="B46" s="204"/>
      <c r="C46" s="204"/>
      <c r="D46" s="202"/>
      <c r="E46" s="202"/>
      <c r="F46" s="202"/>
      <c r="G46" s="202"/>
      <c r="H46" s="202"/>
      <c r="I46" s="202"/>
      <c r="J46" s="205"/>
      <c r="K46" s="256" t="s">
        <v>674</v>
      </c>
      <c r="L46" s="256"/>
      <c r="M46" s="11"/>
      <c r="N46" s="11"/>
      <c r="O46" s="11"/>
      <c r="P46" s="11"/>
      <c r="Q46" s="11"/>
      <c r="R46" s="11"/>
      <c r="S46" s="11"/>
      <c r="T46" s="11"/>
      <c r="U46" s="11"/>
      <c r="V46" s="11"/>
      <c r="W46" s="11"/>
      <c r="X46" s="11"/>
      <c r="Y46" s="11"/>
      <c r="Z46" s="11"/>
      <c r="AA46" s="11"/>
      <c r="AB46" s="11"/>
      <c r="AC46" s="11"/>
      <c r="AD46" s="11"/>
      <c r="AE46" s="11"/>
      <c r="AF46" s="11"/>
    </row>
    <row r="47" spans="1:32" s="12" customFormat="1" ht="15" customHeight="1">
      <c r="A47" s="240" t="s">
        <v>2201</v>
      </c>
      <c r="B47" s="204"/>
      <c r="C47" s="204"/>
      <c r="D47" s="254" t="s">
        <v>1807</v>
      </c>
      <c r="E47" s="254"/>
      <c r="F47" s="254"/>
      <c r="G47" s="254"/>
      <c r="H47" s="254"/>
      <c r="I47" s="254"/>
      <c r="J47" s="206"/>
      <c r="K47" s="255" t="s">
        <v>1347</v>
      </c>
      <c r="L47" s="255"/>
      <c r="M47" s="11"/>
      <c r="N47" s="11"/>
      <c r="O47" s="11"/>
      <c r="P47" s="11"/>
      <c r="Q47" s="11"/>
      <c r="R47" s="11"/>
      <c r="S47" s="11"/>
      <c r="T47" s="11"/>
      <c r="U47" s="11"/>
      <c r="V47" s="11"/>
      <c r="W47" s="11"/>
      <c r="X47" s="11"/>
      <c r="Y47" s="11"/>
      <c r="Z47" s="11"/>
      <c r="AA47" s="11"/>
      <c r="AB47" s="11"/>
      <c r="AC47" s="11"/>
      <c r="AD47" s="11"/>
      <c r="AE47" s="11"/>
      <c r="AF47" s="11"/>
    </row>
    <row r="48" spans="1:32" s="12" customFormat="1" ht="11.25">
      <c r="A48" s="181"/>
      <c r="B48" s="204"/>
      <c r="C48" s="204"/>
      <c r="D48" s="206"/>
      <c r="E48" s="206"/>
      <c r="F48" s="206"/>
      <c r="G48" s="206"/>
      <c r="H48" s="206"/>
      <c r="I48" s="206"/>
      <c r="J48" s="206"/>
      <c r="K48" s="187"/>
      <c r="L48" s="187"/>
      <c r="M48" s="11"/>
      <c r="N48" s="11"/>
      <c r="O48" s="11"/>
      <c r="P48" s="11"/>
      <c r="Q48" s="11"/>
      <c r="R48" s="11"/>
      <c r="S48" s="11"/>
      <c r="T48" s="11"/>
      <c r="U48" s="11"/>
      <c r="V48" s="11"/>
      <c r="W48" s="11"/>
      <c r="X48" s="11"/>
      <c r="Y48" s="11"/>
      <c r="Z48" s="11"/>
      <c r="AA48" s="11"/>
      <c r="AB48" s="11"/>
      <c r="AC48" s="11"/>
      <c r="AD48" s="11"/>
      <c r="AE48" s="11"/>
      <c r="AF48" s="11"/>
    </row>
    <row r="49" spans="1:32" s="12" customFormat="1" ht="11.25">
      <c r="A49" s="99" t="s">
        <v>673</v>
      </c>
      <c r="B49" s="204"/>
      <c r="C49" s="204"/>
      <c r="D49" s="202"/>
      <c r="E49" s="202"/>
      <c r="F49" s="202"/>
      <c r="G49" s="202"/>
      <c r="H49" s="202"/>
      <c r="I49" s="202"/>
      <c r="J49" s="206"/>
      <c r="K49" s="256" t="s">
        <v>675</v>
      </c>
      <c r="L49" s="256"/>
      <c r="M49" s="11"/>
      <c r="N49" s="11"/>
      <c r="O49" s="11"/>
      <c r="P49" s="11"/>
      <c r="Q49" s="11"/>
      <c r="R49" s="11"/>
      <c r="S49" s="11"/>
      <c r="T49" s="11"/>
      <c r="U49" s="11"/>
      <c r="V49" s="11"/>
      <c r="W49" s="11"/>
      <c r="X49" s="11"/>
      <c r="Y49" s="11"/>
      <c r="Z49" s="11"/>
      <c r="AA49" s="11"/>
      <c r="AB49" s="11"/>
      <c r="AC49" s="11"/>
      <c r="AD49" s="11"/>
      <c r="AE49" s="11"/>
      <c r="AF49" s="11"/>
    </row>
    <row r="50" spans="1:32" s="12" customFormat="1" ht="15" customHeight="1">
      <c r="A50" s="182"/>
      <c r="B50" s="207"/>
      <c r="C50" s="207"/>
      <c r="D50" s="254" t="s">
        <v>1807</v>
      </c>
      <c r="E50" s="254"/>
      <c r="F50" s="254"/>
      <c r="G50" s="254"/>
      <c r="H50" s="254"/>
      <c r="I50" s="254"/>
      <c r="J50" s="206"/>
      <c r="K50" s="255" t="s">
        <v>1347</v>
      </c>
      <c r="L50" s="255"/>
      <c r="M50" s="11"/>
      <c r="N50" s="11"/>
      <c r="O50" s="11"/>
      <c r="P50" s="11"/>
      <c r="Q50" s="11"/>
      <c r="R50" s="11"/>
      <c r="S50" s="11"/>
      <c r="T50" s="11"/>
      <c r="U50" s="11"/>
      <c r="V50" s="11"/>
      <c r="W50" s="11"/>
      <c r="X50" s="11"/>
      <c r="Y50" s="11"/>
      <c r="Z50" s="11"/>
      <c r="AA50" s="11"/>
      <c r="AB50" s="11"/>
      <c r="AC50" s="11"/>
      <c r="AD50" s="11"/>
      <c r="AE50" s="11"/>
      <c r="AF50" s="11"/>
    </row>
    <row r="51" spans="1:32" s="12" customFormat="1" ht="15" customHeight="1">
      <c r="A51" s="181"/>
      <c r="B51" s="208"/>
      <c r="C51" s="208"/>
      <c r="D51" s="206"/>
      <c r="E51" s="206"/>
      <c r="F51" s="206"/>
      <c r="G51" s="206"/>
      <c r="H51" s="206"/>
      <c r="I51" s="206"/>
      <c r="J51" s="206"/>
      <c r="K51" s="187"/>
      <c r="L51" s="187"/>
      <c r="M51" s="11"/>
      <c r="N51" s="11"/>
      <c r="O51" s="11"/>
      <c r="P51" s="11"/>
      <c r="Q51" s="11"/>
      <c r="R51" s="11"/>
      <c r="S51" s="11"/>
      <c r="T51" s="11"/>
      <c r="U51" s="11"/>
      <c r="V51" s="11"/>
      <c r="W51" s="11"/>
      <c r="X51" s="11"/>
      <c r="Y51" s="11"/>
      <c r="Z51" s="11"/>
      <c r="AA51" s="11"/>
      <c r="AB51" s="11"/>
      <c r="AC51" s="11"/>
      <c r="AD51" s="11"/>
      <c r="AE51" s="11"/>
      <c r="AF51" s="11"/>
    </row>
    <row r="52" spans="1:32" s="12" customFormat="1" ht="11.25">
      <c r="A52" s="98" t="s">
        <v>2523</v>
      </c>
      <c r="B52" s="208"/>
      <c r="C52" s="208"/>
      <c r="D52" s="202"/>
      <c r="E52" s="202"/>
      <c r="F52" s="202"/>
      <c r="G52" s="202"/>
      <c r="H52" s="202"/>
      <c r="I52" s="202"/>
      <c r="J52" s="206"/>
      <c r="K52" s="256" t="s">
        <v>2525</v>
      </c>
      <c r="L52" s="256"/>
      <c r="M52" s="11"/>
      <c r="N52" s="11"/>
      <c r="O52" s="11"/>
      <c r="P52" s="11"/>
      <c r="Q52" s="11"/>
      <c r="R52" s="11"/>
      <c r="S52" s="11"/>
      <c r="T52" s="11"/>
      <c r="U52" s="11"/>
      <c r="V52" s="11"/>
      <c r="W52" s="11"/>
      <c r="X52" s="11"/>
      <c r="Y52" s="11"/>
      <c r="Z52" s="11"/>
      <c r="AA52" s="11"/>
      <c r="AB52" s="11"/>
      <c r="AC52" s="11"/>
      <c r="AD52" s="11"/>
      <c r="AE52" s="11"/>
      <c r="AF52" s="11"/>
    </row>
    <row r="53" spans="1:32" s="12" customFormat="1" ht="15.75" customHeight="1">
      <c r="A53" s="183"/>
      <c r="B53" s="208"/>
      <c r="C53" s="208"/>
      <c r="D53" s="254" t="s">
        <v>1807</v>
      </c>
      <c r="E53" s="254"/>
      <c r="F53" s="254"/>
      <c r="G53" s="254"/>
      <c r="H53" s="254"/>
      <c r="I53" s="254"/>
      <c r="J53" s="206"/>
      <c r="K53" s="255" t="s">
        <v>1347</v>
      </c>
      <c r="L53" s="255"/>
      <c r="M53" s="11"/>
      <c r="N53" s="11"/>
      <c r="O53" s="11"/>
      <c r="P53" s="11"/>
      <c r="Q53" s="11"/>
      <c r="R53" s="11"/>
      <c r="S53" s="11"/>
      <c r="T53" s="11"/>
      <c r="U53" s="11"/>
      <c r="V53" s="11"/>
      <c r="W53" s="11"/>
      <c r="X53" s="11"/>
      <c r="Y53" s="11"/>
      <c r="Z53" s="11"/>
      <c r="AA53" s="11"/>
      <c r="AB53" s="11"/>
      <c r="AC53" s="11"/>
      <c r="AD53" s="11"/>
      <c r="AE53" s="11"/>
      <c r="AF53" s="11"/>
    </row>
    <row r="54" spans="1:32" s="12" customFormat="1" ht="11.25">
      <c r="A54" s="184">
        <v>42047</v>
      </c>
      <c r="B54" s="78"/>
      <c r="C54" s="78"/>
      <c r="D54" s="73"/>
      <c r="E54" s="73"/>
      <c r="F54" s="73"/>
      <c r="G54" s="73"/>
      <c r="H54" s="73"/>
      <c r="I54" s="73"/>
      <c r="J54" s="69"/>
      <c r="K54" s="80"/>
      <c r="L54" s="80"/>
      <c r="M54" s="11"/>
      <c r="N54" s="11"/>
      <c r="O54" s="11"/>
      <c r="P54" s="11"/>
      <c r="Q54" s="11"/>
      <c r="R54" s="11"/>
      <c r="S54" s="11"/>
      <c r="T54" s="11"/>
      <c r="U54" s="11"/>
      <c r="V54" s="11"/>
      <c r="W54" s="11"/>
      <c r="X54" s="11"/>
      <c r="Y54" s="11"/>
      <c r="Z54" s="11"/>
      <c r="AA54" s="11"/>
      <c r="AB54" s="11"/>
      <c r="AC54" s="11"/>
      <c r="AD54" s="11"/>
      <c r="AE54" s="11"/>
      <c r="AF54" s="11"/>
    </row>
    <row r="55" spans="1:32" s="12" customFormat="1" ht="11.25">
      <c r="A55" s="79"/>
      <c r="B55" s="78"/>
      <c r="C55" s="78"/>
      <c r="D55" s="69"/>
      <c r="E55" s="69"/>
      <c r="F55" s="69"/>
      <c r="G55" s="69"/>
      <c r="H55" s="69"/>
      <c r="I55" s="73"/>
      <c r="J55" s="69"/>
      <c r="K55" s="77"/>
      <c r="L55" s="77"/>
      <c r="M55" s="11"/>
      <c r="N55" s="11"/>
      <c r="O55" s="11"/>
      <c r="P55" s="11"/>
      <c r="Q55" s="11"/>
      <c r="R55" s="11"/>
      <c r="S55" s="11"/>
      <c r="T55" s="11"/>
      <c r="U55" s="11"/>
      <c r="V55" s="11"/>
      <c r="W55" s="11"/>
      <c r="X55" s="11"/>
      <c r="Y55" s="11"/>
      <c r="Z55" s="11"/>
      <c r="AA55" s="11"/>
      <c r="AB55" s="11"/>
      <c r="AC55" s="11"/>
      <c r="AD55" s="11"/>
      <c r="AE55" s="11"/>
      <c r="AF55" s="11"/>
    </row>
    <row r="56" spans="1:32" s="12" customFormat="1" ht="11.25">
      <c r="A56" s="67"/>
      <c r="B56" s="253"/>
      <c r="C56" s="253"/>
      <c r="D56" s="253"/>
      <c r="E56" s="253"/>
      <c r="F56" s="253"/>
      <c r="G56" s="253"/>
      <c r="H56" s="253"/>
      <c r="I56" s="253"/>
      <c r="J56" s="253"/>
      <c r="K56" s="81"/>
      <c r="L56" s="81"/>
      <c r="M56" s="11"/>
      <c r="N56" s="11"/>
      <c r="O56" s="11"/>
      <c r="P56" s="11"/>
      <c r="Q56" s="11"/>
      <c r="R56" s="11"/>
      <c r="S56" s="11"/>
      <c r="T56" s="11"/>
      <c r="U56" s="11"/>
      <c r="V56" s="11"/>
      <c r="W56" s="11"/>
      <c r="X56" s="11"/>
      <c r="Y56" s="11"/>
      <c r="Z56" s="11"/>
      <c r="AA56" s="11"/>
      <c r="AB56" s="11"/>
      <c r="AC56" s="11"/>
      <c r="AD56" s="11"/>
      <c r="AE56" s="11"/>
      <c r="AF56" s="11"/>
    </row>
    <row r="57" spans="1:32" s="12" customFormat="1" ht="11.25">
      <c r="A57" s="82"/>
      <c r="B57" s="76"/>
      <c r="C57" s="76"/>
      <c r="D57" s="69"/>
      <c r="E57" s="69"/>
      <c r="F57" s="69"/>
      <c r="G57" s="69"/>
      <c r="H57" s="69"/>
      <c r="I57" s="69"/>
      <c r="J57" s="69"/>
      <c r="K57" s="81"/>
      <c r="L57" s="81"/>
      <c r="M57" s="11"/>
      <c r="N57" s="11"/>
      <c r="O57" s="11"/>
      <c r="P57" s="11"/>
      <c r="Q57" s="11"/>
      <c r="R57" s="11"/>
      <c r="S57" s="11"/>
      <c r="T57" s="11"/>
      <c r="U57" s="11"/>
      <c r="V57" s="11"/>
      <c r="W57" s="11"/>
      <c r="X57" s="11"/>
      <c r="Y57" s="11"/>
      <c r="Z57" s="11"/>
      <c r="AA57" s="11"/>
      <c r="AB57" s="11"/>
      <c r="AC57" s="11"/>
      <c r="AD57" s="11"/>
      <c r="AE57" s="11"/>
      <c r="AF57" s="11"/>
    </row>
    <row r="58" spans="1:32" s="12" customFormat="1" ht="11.25">
      <c r="A58" s="83"/>
      <c r="B58" s="84"/>
      <c r="C58" s="84"/>
      <c r="D58" s="69"/>
      <c r="E58" s="69"/>
      <c r="F58" s="69"/>
      <c r="G58" s="69"/>
      <c r="H58" s="69"/>
      <c r="I58" s="69"/>
      <c r="J58" s="69"/>
      <c r="K58" s="77"/>
      <c r="L58" s="77"/>
      <c r="M58" s="11"/>
      <c r="N58" s="11"/>
      <c r="O58" s="11"/>
      <c r="P58" s="11"/>
      <c r="Q58" s="11"/>
      <c r="R58" s="11"/>
      <c r="S58" s="11"/>
      <c r="T58" s="11"/>
      <c r="U58" s="11"/>
      <c r="V58" s="11"/>
      <c r="W58" s="11"/>
      <c r="X58" s="11"/>
      <c r="Y58" s="11"/>
      <c r="Z58" s="11"/>
      <c r="AA58" s="11"/>
      <c r="AB58" s="11"/>
      <c r="AC58" s="11"/>
      <c r="AD58" s="11"/>
      <c r="AE58" s="11"/>
      <c r="AF58" s="11"/>
    </row>
    <row r="59" spans="1:32" s="12" customFormat="1" ht="11.25">
      <c r="A59" s="83"/>
      <c r="B59" s="84"/>
      <c r="C59" s="84"/>
      <c r="D59" s="69"/>
      <c r="E59" s="69"/>
      <c r="F59" s="69"/>
      <c r="G59" s="69"/>
      <c r="H59" s="69"/>
      <c r="I59" s="69"/>
      <c r="J59" s="69"/>
      <c r="K59" s="77"/>
      <c r="L59" s="77"/>
      <c r="M59" s="11"/>
      <c r="N59" s="11"/>
      <c r="O59" s="11"/>
      <c r="P59" s="11"/>
      <c r="Q59" s="11"/>
      <c r="R59" s="11"/>
      <c r="S59" s="11"/>
      <c r="T59" s="11"/>
      <c r="U59" s="11"/>
      <c r="V59" s="11"/>
      <c r="W59" s="11"/>
      <c r="X59" s="11"/>
      <c r="Y59" s="11"/>
      <c r="Z59" s="11"/>
      <c r="AA59" s="11"/>
      <c r="AB59" s="11"/>
      <c r="AC59" s="11"/>
      <c r="AD59" s="11"/>
      <c r="AE59" s="11"/>
      <c r="AF59" s="11"/>
    </row>
    <row r="60" spans="1:32" s="12" customFormat="1" ht="11.25">
      <c r="A60" s="83"/>
      <c r="B60" s="84"/>
      <c r="C60" s="84"/>
      <c r="D60" s="69"/>
      <c r="E60" s="69"/>
      <c r="F60" s="69"/>
      <c r="G60" s="69"/>
      <c r="H60" s="69"/>
      <c r="I60" s="69"/>
      <c r="J60" s="69"/>
      <c r="K60" s="77"/>
      <c r="L60" s="77"/>
      <c r="M60" s="11"/>
      <c r="N60" s="11"/>
      <c r="O60" s="11"/>
      <c r="P60" s="11"/>
      <c r="Q60" s="11"/>
      <c r="R60" s="11"/>
      <c r="S60" s="11"/>
      <c r="T60" s="11"/>
      <c r="U60" s="11"/>
      <c r="V60" s="11"/>
      <c r="W60" s="11"/>
      <c r="X60" s="11"/>
      <c r="Y60" s="11"/>
      <c r="Z60" s="11"/>
      <c r="AA60" s="11"/>
      <c r="AB60" s="11"/>
      <c r="AC60" s="11"/>
      <c r="AD60" s="11"/>
      <c r="AE60" s="11"/>
      <c r="AF60" s="11"/>
    </row>
    <row r="61" spans="1:32" s="12" customFormat="1" ht="11.25">
      <c r="A61" s="83"/>
      <c r="B61" s="84"/>
      <c r="C61" s="84"/>
      <c r="D61" s="69"/>
      <c r="E61" s="69"/>
      <c r="F61" s="69"/>
      <c r="G61" s="69"/>
      <c r="H61" s="69"/>
      <c r="I61" s="69"/>
      <c r="J61" s="69"/>
      <c r="K61" s="77"/>
      <c r="L61" s="77"/>
      <c r="M61" s="11"/>
      <c r="N61" s="11"/>
      <c r="O61" s="11"/>
      <c r="P61" s="11"/>
      <c r="Q61" s="11"/>
      <c r="R61" s="11"/>
      <c r="S61" s="11"/>
      <c r="T61" s="11"/>
      <c r="U61" s="11"/>
      <c r="V61" s="11"/>
      <c r="W61" s="11"/>
      <c r="X61" s="11"/>
      <c r="Y61" s="11"/>
      <c r="Z61" s="11"/>
      <c r="AA61" s="11"/>
      <c r="AB61" s="11"/>
      <c r="AC61" s="11"/>
      <c r="AD61" s="11"/>
      <c r="AE61" s="11"/>
      <c r="AF61" s="11"/>
    </row>
    <row r="62" spans="1:32" s="12" customFormat="1" ht="19.5" customHeight="1">
      <c r="A62" s="83"/>
      <c r="B62" s="84"/>
      <c r="C62" s="84"/>
      <c r="D62" s="69"/>
      <c r="E62" s="69"/>
      <c r="F62" s="69"/>
      <c r="G62" s="69"/>
      <c r="H62" s="69"/>
      <c r="I62" s="69"/>
      <c r="J62" s="69"/>
      <c r="K62" s="77"/>
      <c r="L62" s="77"/>
      <c r="M62" s="11"/>
      <c r="N62" s="11"/>
      <c r="O62" s="11"/>
      <c r="P62" s="11"/>
      <c r="Q62" s="11"/>
      <c r="R62" s="11"/>
      <c r="S62" s="11"/>
      <c r="T62" s="11"/>
      <c r="U62" s="11"/>
      <c r="V62" s="11"/>
      <c r="W62" s="11"/>
      <c r="X62" s="11"/>
      <c r="Y62" s="11"/>
      <c r="Z62" s="11"/>
      <c r="AA62" s="11"/>
      <c r="AB62" s="11"/>
      <c r="AC62" s="11"/>
      <c r="AD62" s="11"/>
      <c r="AE62" s="11"/>
      <c r="AF62" s="11"/>
    </row>
    <row r="65" ht="11.25">
      <c r="K65" s="85"/>
    </row>
    <row r="66" ht="11.25">
      <c r="L66" s="2"/>
    </row>
    <row r="67" ht="11.25">
      <c r="L67" s="2"/>
    </row>
    <row r="68" ht="11.25">
      <c r="K68" s="85"/>
    </row>
    <row r="71" ht="11.25">
      <c r="K71" s="85"/>
    </row>
  </sheetData>
  <sheetProtection/>
  <mergeCells count="27">
    <mergeCell ref="A4:M4"/>
    <mergeCell ref="A6:A7"/>
    <mergeCell ref="B6:B7"/>
    <mergeCell ref="C6:J7"/>
    <mergeCell ref="K6:K7"/>
    <mergeCell ref="L6:L7"/>
    <mergeCell ref="M6:M7"/>
    <mergeCell ref="C8:J8"/>
    <mergeCell ref="C9:J9"/>
    <mergeCell ref="L30:L31"/>
    <mergeCell ref="M30:M31"/>
    <mergeCell ref="K49:L49"/>
    <mergeCell ref="C11:J11"/>
    <mergeCell ref="C30:J30"/>
    <mergeCell ref="K43:L43"/>
    <mergeCell ref="D44:I44"/>
    <mergeCell ref="K44:L44"/>
    <mergeCell ref="K30:K31"/>
    <mergeCell ref="K46:L46"/>
    <mergeCell ref="D47:I47"/>
    <mergeCell ref="K47:L47"/>
    <mergeCell ref="B56:J56"/>
    <mergeCell ref="D50:I50"/>
    <mergeCell ref="K50:L50"/>
    <mergeCell ref="K52:L52"/>
    <mergeCell ref="D53:I53"/>
    <mergeCell ref="K53:L53"/>
  </mergeCells>
  <printOptions horizontalCentered="1"/>
  <pageMargins left="0.7874015748031497" right="0.3937007874015748" top="0.3937007874015748" bottom="0.3937007874015748" header="0.31496062992125984" footer="0.31496062992125984"/>
  <pageSetup blackAndWhite="1"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ilona</dc:creator>
  <cp:keywords/>
  <dc:description/>
  <cp:lastModifiedBy>skorin</cp:lastModifiedBy>
  <cp:lastPrinted>2015-03-17T08:41:48Z</cp:lastPrinted>
  <dcterms:created xsi:type="dcterms:W3CDTF">2012-11-06T05:09:16Z</dcterms:created>
  <dcterms:modified xsi:type="dcterms:W3CDTF">2015-03-24T01:24:31Z</dcterms:modified>
  <cp:category/>
  <cp:version/>
  <cp:contentType/>
  <cp:contentStatus/>
</cp:coreProperties>
</file>